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drawings/drawing2.xml" ContentType="application/vnd.openxmlformats-officedocument.drawing+xml"/>
  <Override PartName="/xl/charts/chart6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6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66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7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68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ESTADISTICA\Desktop\"/>
    </mc:Choice>
  </mc:AlternateContent>
  <bookViews>
    <workbookView xWindow="0" yWindow="0" windowWidth="20490" windowHeight="7545" tabRatio="487"/>
  </bookViews>
  <sheets>
    <sheet name="Produccion" sheetId="2" r:id="rId1"/>
    <sheet name="Comparativos" sheetId="5" r:id="rId2"/>
    <sheet name="Sin" sheetId="3" state="hidden" r:id="rId3"/>
    <sheet name="Hoja1" sheetId="4" state="hidden" r:id="rId4"/>
  </sheets>
  <definedNames>
    <definedName name="_xlnm._FilterDatabase" localSheetId="0" hidden="1">Produccion!$A$2:$AS$2</definedName>
  </definedNames>
  <calcPr calcId="152511"/>
  <fileRecoveryPr autoRecover="0"/>
</workbook>
</file>

<file path=xl/calcChain.xml><?xml version="1.0" encoding="utf-8"?>
<calcChain xmlns="http://schemas.openxmlformats.org/spreadsheetml/2006/main">
  <c r="I121" i="2" l="1"/>
  <c r="H121" i="2"/>
  <c r="G121" i="2"/>
  <c r="D90" i="2"/>
  <c r="F11" i="2"/>
  <c r="C24" i="2"/>
  <c r="B24" i="2"/>
  <c r="G126" i="2" l="1"/>
  <c r="H126" i="2"/>
  <c r="I126" i="2"/>
  <c r="AG326" i="5" l="1"/>
  <c r="AG327" i="5"/>
  <c r="Z326" i="5"/>
  <c r="Z327" i="5"/>
  <c r="S326" i="5"/>
  <c r="S327" i="5"/>
  <c r="S325" i="5"/>
  <c r="AG325" i="5" s="1"/>
  <c r="Z325" i="5"/>
  <c r="AG296" i="5"/>
  <c r="AG297" i="5"/>
  <c r="AG298" i="5"/>
  <c r="AG191" i="5"/>
  <c r="AG190" i="5"/>
  <c r="AG189" i="5"/>
  <c r="BO150" i="5"/>
  <c r="BO149" i="5"/>
  <c r="BO148" i="5"/>
  <c r="AT92" i="5"/>
  <c r="AT90" i="5"/>
  <c r="AT91" i="5"/>
  <c r="BA49" i="5"/>
  <c r="BA50" i="5"/>
  <c r="BA51" i="5"/>
  <c r="BA11" i="5"/>
  <c r="BA10" i="5"/>
  <c r="BA9" i="5"/>
  <c r="I11" i="2"/>
  <c r="H11" i="2"/>
  <c r="G11" i="2"/>
  <c r="I10" i="2"/>
  <c r="H10" i="2"/>
  <c r="G10" i="2"/>
  <c r="AA38" i="2"/>
  <c r="Z38" i="2"/>
  <c r="Y38" i="2"/>
  <c r="I38" i="2"/>
  <c r="H38" i="2"/>
  <c r="G38" i="2"/>
  <c r="AA24" i="2"/>
  <c r="Z24" i="2"/>
  <c r="AA23" i="2"/>
  <c r="Z23" i="2"/>
  <c r="Y23" i="2"/>
  <c r="Y24" i="2" s="1"/>
  <c r="I24" i="2"/>
  <c r="G24" i="2"/>
  <c r="I23" i="2"/>
  <c r="H23" i="2"/>
  <c r="H24" i="2" s="1"/>
  <c r="G23" i="2"/>
  <c r="I113" i="2" l="1"/>
  <c r="I114" i="2" s="1"/>
  <c r="I89" i="2"/>
  <c r="I90" i="2" s="1"/>
  <c r="I79" i="2"/>
  <c r="I80" i="2" s="1"/>
  <c r="I61" i="2"/>
  <c r="I62" i="2" s="1"/>
  <c r="I48" i="2"/>
  <c r="I49" i="2" s="1"/>
  <c r="H114" i="2" l="1"/>
  <c r="H113" i="2"/>
  <c r="H89" i="2"/>
  <c r="H90" i="2" s="1"/>
  <c r="H80" i="2"/>
  <c r="H79" i="2"/>
  <c r="H61" i="2"/>
  <c r="H62" i="2" s="1"/>
  <c r="H49" i="2"/>
  <c r="H48" i="2"/>
  <c r="G48" i="2"/>
  <c r="G49" i="2" s="1"/>
  <c r="G113" i="2" l="1"/>
  <c r="G114" i="2" s="1"/>
  <c r="G80" i="2"/>
  <c r="G89" i="2"/>
  <c r="G90" i="2" s="1"/>
  <c r="G79" i="2"/>
  <c r="G61" i="2"/>
  <c r="G62" i="2" s="1"/>
  <c r="W40" i="2" l="1"/>
  <c r="X40" i="2"/>
  <c r="X41" i="2"/>
  <c r="D126" i="2"/>
  <c r="C126" i="2"/>
  <c r="C82" i="2"/>
  <c r="F10" i="2" l="1"/>
  <c r="F23" i="2"/>
  <c r="E23" i="2"/>
  <c r="D23" i="2"/>
  <c r="D26" i="2" s="1"/>
  <c r="C91" i="2" l="1"/>
  <c r="D91" i="2"/>
  <c r="E91" i="2"/>
  <c r="F91" i="2"/>
  <c r="B91" i="2"/>
  <c r="F89" i="2"/>
  <c r="E89" i="2"/>
  <c r="D89" i="2"/>
  <c r="D92" i="2" s="1"/>
  <c r="F38" i="2" l="1"/>
  <c r="E38" i="2"/>
  <c r="BA46" i="5" l="1"/>
  <c r="BA47" i="5"/>
  <c r="BA48" i="5"/>
  <c r="BA6" i="5"/>
  <c r="BA7" i="5"/>
  <c r="BA8" i="5"/>
  <c r="F126" i="2" l="1"/>
  <c r="E126" i="2"/>
  <c r="F61" i="2"/>
  <c r="D137" i="5" l="1"/>
  <c r="AG295" i="5"/>
  <c r="AG294" i="5"/>
  <c r="AG293" i="5"/>
  <c r="AG188" i="5" l="1"/>
  <c r="AG187" i="5"/>
  <c r="AG186" i="5"/>
  <c r="BO147" i="5"/>
  <c r="BO146" i="5"/>
  <c r="BO145" i="5"/>
  <c r="AL97" i="5"/>
  <c r="AK97" i="5"/>
  <c r="AT89" i="5"/>
  <c r="AT88" i="5"/>
  <c r="AT87" i="5"/>
  <c r="AG322" i="5"/>
  <c r="Z322" i="5"/>
  <c r="S324" i="5"/>
  <c r="Z324" i="5" s="1"/>
  <c r="S323" i="5"/>
  <c r="AG323" i="5" s="1"/>
  <c r="Z323" i="5" l="1"/>
  <c r="AG324" i="5"/>
  <c r="F113" i="2"/>
  <c r="F79" i="2"/>
  <c r="F48" i="2"/>
  <c r="E48" i="2"/>
  <c r="X23" i="2"/>
  <c r="E113" i="2" l="1"/>
  <c r="E79" i="2"/>
  <c r="E81" i="2" s="1"/>
  <c r="E61" i="2"/>
  <c r="V23" i="2" l="1"/>
  <c r="V26" i="2" s="1"/>
  <c r="U23" i="2"/>
  <c r="U26" i="2" s="1"/>
  <c r="T23" i="2"/>
  <c r="AG321" i="5" l="1"/>
  <c r="AG320" i="5"/>
  <c r="AF327" i="5"/>
  <c r="AF328" i="5"/>
  <c r="AF329" i="5"/>
  <c r="AF330" i="5"/>
  <c r="AF331" i="5"/>
  <c r="Z321" i="5"/>
  <c r="Z320" i="5"/>
  <c r="Y327" i="5"/>
  <c r="Y328" i="5"/>
  <c r="Y329" i="5"/>
  <c r="Y330" i="5"/>
  <c r="Y331" i="5"/>
  <c r="Q331" i="5"/>
  <c r="X331" i="5" s="1"/>
  <c r="Q330" i="5"/>
  <c r="X330" i="5" s="1"/>
  <c r="Q329" i="5"/>
  <c r="AE329" i="5" s="1"/>
  <c r="Q328" i="5"/>
  <c r="AE328" i="5" s="1"/>
  <c r="Q327" i="5"/>
  <c r="X327" i="5" s="1"/>
  <c r="R326" i="5"/>
  <c r="Y326" i="5" s="1"/>
  <c r="Q326" i="5"/>
  <c r="X326" i="5" s="1"/>
  <c r="R325" i="5"/>
  <c r="AF325" i="5" s="1"/>
  <c r="Q325" i="5"/>
  <c r="AE325" i="5" s="1"/>
  <c r="R324" i="5"/>
  <c r="AF324" i="5" s="1"/>
  <c r="Q324" i="5"/>
  <c r="AE324" i="5" s="1"/>
  <c r="R323" i="5"/>
  <c r="AF323" i="5" s="1"/>
  <c r="Q323" i="5"/>
  <c r="X323" i="5" s="1"/>
  <c r="R322" i="5"/>
  <c r="Y322" i="5" s="1"/>
  <c r="Q322" i="5"/>
  <c r="X322" i="5" s="1"/>
  <c r="R321" i="5"/>
  <c r="AF321" i="5" s="1"/>
  <c r="Q321" i="5"/>
  <c r="AE321" i="5" s="1"/>
  <c r="R320" i="5"/>
  <c r="AF320" i="5" s="1"/>
  <c r="Q320" i="5"/>
  <c r="AE320" i="5" s="1"/>
  <c r="AG292" i="5"/>
  <c r="AG291" i="5"/>
  <c r="AF292" i="5"/>
  <c r="AF293" i="5"/>
  <c r="AF294" i="5"/>
  <c r="AF295" i="5"/>
  <c r="AF296" i="5"/>
  <c r="AF297" i="5"/>
  <c r="AF298" i="5"/>
  <c r="AF299" i="5"/>
  <c r="AF300" i="5"/>
  <c r="AF301" i="5"/>
  <c r="AF302" i="5"/>
  <c r="AF291" i="5"/>
  <c r="AE292" i="5"/>
  <c r="AE293" i="5"/>
  <c r="AE294" i="5"/>
  <c r="AE295" i="5"/>
  <c r="AE296" i="5"/>
  <c r="AE297" i="5"/>
  <c r="AE298" i="5"/>
  <c r="AE299" i="5"/>
  <c r="AE300" i="5"/>
  <c r="AE301" i="5"/>
  <c r="AE302" i="5"/>
  <c r="AE291" i="5"/>
  <c r="X320" i="5" l="1"/>
  <c r="X324" i="5"/>
  <c r="AE326" i="5"/>
  <c r="Y321" i="5"/>
  <c r="AE322" i="5"/>
  <c r="Y324" i="5"/>
  <c r="AE330" i="5"/>
  <c r="AF326" i="5"/>
  <c r="Y320" i="5"/>
  <c r="X329" i="5"/>
  <c r="Y325" i="5"/>
  <c r="AF322" i="5"/>
  <c r="X325" i="5"/>
  <c r="X321" i="5"/>
  <c r="AE331" i="5"/>
  <c r="AE327" i="5"/>
  <c r="AE323" i="5"/>
  <c r="X328" i="5"/>
  <c r="Y323" i="5"/>
  <c r="AG185" i="5"/>
  <c r="AG184" i="5"/>
  <c r="AF185" i="5"/>
  <c r="AF186" i="5"/>
  <c r="AF187" i="5"/>
  <c r="AF188" i="5"/>
  <c r="AF189" i="5"/>
  <c r="AF190" i="5"/>
  <c r="AF191" i="5"/>
  <c r="AF192" i="5"/>
  <c r="AF193" i="5"/>
  <c r="AF194" i="5"/>
  <c r="AF195" i="5"/>
  <c r="AF184" i="5"/>
  <c r="AE185" i="5"/>
  <c r="AE186" i="5"/>
  <c r="AE187" i="5"/>
  <c r="AE188" i="5"/>
  <c r="AE189" i="5"/>
  <c r="AE190" i="5"/>
  <c r="AE191" i="5"/>
  <c r="AE192" i="5"/>
  <c r="AE193" i="5"/>
  <c r="AE194" i="5"/>
  <c r="AE195" i="5"/>
  <c r="AE184" i="5"/>
  <c r="X196" i="5"/>
  <c r="W196" i="5"/>
  <c r="Q196" i="5"/>
  <c r="P196" i="5"/>
  <c r="J196" i="5"/>
  <c r="I196" i="5"/>
  <c r="C196" i="5"/>
  <c r="B196" i="5"/>
  <c r="AS155" i="5"/>
  <c r="AR155" i="5"/>
  <c r="B155" i="5"/>
  <c r="C155" i="5"/>
  <c r="D155" i="5"/>
  <c r="I155" i="5"/>
  <c r="J155" i="5"/>
  <c r="P155" i="5"/>
  <c r="Q155" i="5"/>
  <c r="W155" i="5"/>
  <c r="X155" i="5"/>
  <c r="AD155" i="5"/>
  <c r="AE155" i="5"/>
  <c r="AL155" i="5"/>
  <c r="AK155" i="5"/>
  <c r="AZ155" i="5"/>
  <c r="AY155" i="5"/>
  <c r="BG155" i="5"/>
  <c r="BF155" i="5"/>
  <c r="BO144" i="5"/>
  <c r="BO143" i="5"/>
  <c r="BN144" i="5"/>
  <c r="BN145" i="5"/>
  <c r="BN146" i="5"/>
  <c r="BN147" i="5"/>
  <c r="BN148" i="5"/>
  <c r="BN149" i="5"/>
  <c r="BN150" i="5"/>
  <c r="BN151" i="5"/>
  <c r="BN152" i="5"/>
  <c r="BN153" i="5"/>
  <c r="BN154" i="5"/>
  <c r="BN143" i="5"/>
  <c r="BM144" i="5"/>
  <c r="BM145" i="5"/>
  <c r="BM146" i="5"/>
  <c r="BM147" i="5"/>
  <c r="BM148" i="5"/>
  <c r="BM149" i="5"/>
  <c r="BM150" i="5"/>
  <c r="BM151" i="5"/>
  <c r="BM152" i="5"/>
  <c r="BM153" i="5"/>
  <c r="BM154" i="5"/>
  <c r="BM143" i="5"/>
  <c r="AT86" i="5"/>
  <c r="AT85" i="5"/>
  <c r="AS86" i="5"/>
  <c r="AS87" i="5"/>
  <c r="AS88" i="5"/>
  <c r="AS89" i="5"/>
  <c r="AS90" i="5"/>
  <c r="AS91" i="5"/>
  <c r="AS92" i="5"/>
  <c r="AS93" i="5"/>
  <c r="AS94" i="5"/>
  <c r="AS95" i="5"/>
  <c r="AS96" i="5"/>
  <c r="AS85" i="5"/>
  <c r="AR86" i="5"/>
  <c r="AR87" i="5"/>
  <c r="AR88" i="5"/>
  <c r="AR89" i="5"/>
  <c r="AR90" i="5"/>
  <c r="AR91" i="5"/>
  <c r="AR92" i="5"/>
  <c r="AR93" i="5"/>
  <c r="AR94" i="5"/>
  <c r="AR95" i="5"/>
  <c r="AR96" i="5"/>
  <c r="AR85" i="5"/>
  <c r="K97" i="5"/>
  <c r="BA45" i="5"/>
  <c r="BA44" i="5"/>
  <c r="AZ45" i="5"/>
  <c r="AZ46" i="5"/>
  <c r="AZ47" i="5"/>
  <c r="AZ48" i="5"/>
  <c r="AZ49" i="5"/>
  <c r="AZ50" i="5"/>
  <c r="AZ51" i="5"/>
  <c r="AZ52" i="5"/>
  <c r="AZ53" i="5"/>
  <c r="AZ54" i="5"/>
  <c r="AZ55" i="5"/>
  <c r="AY45" i="5"/>
  <c r="AY46" i="5"/>
  <c r="AY47" i="5"/>
  <c r="AY48" i="5"/>
  <c r="AY49" i="5"/>
  <c r="AY50" i="5"/>
  <c r="AY51" i="5"/>
  <c r="AY52" i="5"/>
  <c r="AY53" i="5"/>
  <c r="AY54" i="5"/>
  <c r="AY55" i="5"/>
  <c r="AZ44" i="5"/>
  <c r="AY44" i="5"/>
  <c r="B56" i="5"/>
  <c r="C56" i="5"/>
  <c r="D56" i="5"/>
  <c r="I56" i="5"/>
  <c r="J56" i="5"/>
  <c r="K56" i="5"/>
  <c r="P56" i="5"/>
  <c r="Q56" i="5"/>
  <c r="R56" i="5"/>
  <c r="W56" i="5"/>
  <c r="X56" i="5"/>
  <c r="Y56" i="5"/>
  <c r="AD56" i="5"/>
  <c r="AE56" i="5"/>
  <c r="AF56" i="5"/>
  <c r="AK56" i="5"/>
  <c r="AL56" i="5"/>
  <c r="AM56" i="5"/>
  <c r="AR56" i="5"/>
  <c r="AS56" i="5"/>
  <c r="AT56" i="5"/>
  <c r="AZ6" i="5"/>
  <c r="AZ7" i="5"/>
  <c r="AZ8" i="5"/>
  <c r="AZ9" i="5"/>
  <c r="AZ10" i="5"/>
  <c r="AZ11" i="5"/>
  <c r="AZ12" i="5"/>
  <c r="AZ13" i="5"/>
  <c r="AZ14" i="5"/>
  <c r="AZ15" i="5"/>
  <c r="AY6" i="5"/>
  <c r="AY7" i="5"/>
  <c r="AY8" i="5"/>
  <c r="AY9" i="5"/>
  <c r="AY10" i="5"/>
  <c r="AY11" i="5"/>
  <c r="AY12" i="5"/>
  <c r="AY13" i="5"/>
  <c r="AY14" i="5"/>
  <c r="AZ5" i="5"/>
  <c r="BA5" i="5"/>
  <c r="AY5" i="5"/>
  <c r="AZ4" i="5"/>
  <c r="BA4" i="5"/>
  <c r="AY4" i="5"/>
  <c r="BN155" i="5" l="1"/>
  <c r="BM155" i="5"/>
  <c r="BA56" i="5"/>
  <c r="AZ56" i="5"/>
  <c r="AY56" i="5"/>
  <c r="C16" i="5" l="1"/>
  <c r="B16" i="5"/>
  <c r="AJ192" i="5" l="1"/>
  <c r="U10" i="2" l="1"/>
  <c r="T10" i="2"/>
  <c r="D79" i="2" l="1"/>
  <c r="D82" i="2" s="1"/>
  <c r="B79" i="2"/>
  <c r="B82" i="2" s="1"/>
  <c r="AH16" i="5"/>
  <c r="AA16" i="5"/>
  <c r="T16" i="5"/>
  <c r="M16" i="5"/>
  <c r="F16" i="5"/>
  <c r="AH196" i="5" l="1"/>
  <c r="AI196" i="5"/>
  <c r="I91" i="2" l="1"/>
  <c r="J91" i="2"/>
  <c r="K91" i="2"/>
  <c r="L91" i="2"/>
  <c r="M91" i="2"/>
  <c r="D10" i="2" l="1"/>
  <c r="D13" i="2" s="1"/>
  <c r="B10" i="2"/>
  <c r="C10" i="2"/>
  <c r="C13" i="2" s="1"/>
  <c r="P26" i="2" l="1"/>
  <c r="D113" i="2" l="1"/>
  <c r="D115" i="2" s="1"/>
  <c r="B23" i="2" l="1"/>
  <c r="B25" i="2" s="1"/>
  <c r="C23" i="2"/>
  <c r="C26" i="2" s="1"/>
  <c r="C25" i="2" l="1"/>
  <c r="B26" i="2"/>
  <c r="L332" i="5" l="1"/>
  <c r="D332" i="5"/>
  <c r="Z303" i="5"/>
  <c r="K303" i="5"/>
  <c r="D303" i="5"/>
  <c r="BR143" i="5"/>
  <c r="AD97" i="5"/>
  <c r="AU16" i="5"/>
  <c r="AN16" i="5"/>
  <c r="AG16" i="5"/>
  <c r="Z16" i="5"/>
  <c r="S16" i="5"/>
  <c r="L16" i="5"/>
  <c r="E16" i="5"/>
  <c r="B113" i="2"/>
  <c r="B115" i="2" s="1"/>
  <c r="U38" i="2"/>
  <c r="U41" i="2" s="1"/>
  <c r="V38" i="2"/>
  <c r="V41" i="2" s="1"/>
  <c r="Z41" i="2"/>
  <c r="AA40" i="2"/>
  <c r="AB40" i="2"/>
  <c r="AC40" i="2"/>
  <c r="AD41" i="2"/>
  <c r="AE41" i="2"/>
  <c r="T38" i="2"/>
  <c r="B38" i="2"/>
  <c r="AG196" i="5" l="1"/>
  <c r="BR144" i="5"/>
  <c r="AG303" i="5"/>
  <c r="S332" i="5"/>
  <c r="AG332" i="5" s="1"/>
  <c r="BB16" i="5"/>
  <c r="AI303" i="5"/>
  <c r="AE40" i="2"/>
  <c r="AC41" i="2"/>
  <c r="AD40" i="2"/>
  <c r="Z40" i="2"/>
  <c r="AB41" i="2"/>
  <c r="AA41" i="2"/>
  <c r="AF40" i="2"/>
  <c r="Z332" i="5" l="1"/>
  <c r="B4" i="3"/>
  <c r="B8" i="3" s="1"/>
  <c r="B11" i="3" s="1"/>
  <c r="O24" i="3"/>
  <c r="N24" i="3"/>
  <c r="O16" i="3" l="1"/>
  <c r="N16" i="3"/>
  <c r="M15" i="3"/>
  <c r="L15" i="3"/>
  <c r="O15" i="3" l="1"/>
  <c r="N15" i="3"/>
  <c r="B17" i="3"/>
  <c r="K196" i="5" l="1"/>
  <c r="AS17" i="2"/>
  <c r="AE25" i="2" l="1"/>
  <c r="AE26" i="2"/>
  <c r="M13" i="2"/>
  <c r="M12" i="2"/>
  <c r="M115" i="2" l="1"/>
  <c r="M92" i="2"/>
  <c r="M51" i="2"/>
  <c r="M81" i="2" l="1"/>
  <c r="M82" i="2"/>
  <c r="M64" i="2"/>
  <c r="M63" i="2"/>
  <c r="M41" i="2"/>
  <c r="M40" i="2"/>
  <c r="L12" i="2"/>
  <c r="BD14" i="5"/>
  <c r="K115" i="2" l="1"/>
  <c r="L115" i="2"/>
  <c r="K92" i="2"/>
  <c r="L92" i="2"/>
  <c r="L81" i="2" l="1"/>
  <c r="L82" i="2"/>
  <c r="K81" i="2"/>
  <c r="K82" i="2"/>
  <c r="K64" i="2"/>
  <c r="K63" i="2"/>
  <c r="L64" i="2"/>
  <c r="L63" i="2"/>
  <c r="D16" i="5" l="1"/>
  <c r="B48" i="2"/>
  <c r="C48" i="2"/>
  <c r="C51" i="2" s="1"/>
  <c r="D48" i="2"/>
  <c r="D51" i="2" s="1"/>
  <c r="L51" i="2" l="1"/>
  <c r="L50" i="2"/>
  <c r="K51" i="2"/>
  <c r="K50" i="2"/>
  <c r="J51" i="2"/>
  <c r="J50" i="2"/>
  <c r="L40" i="2"/>
  <c r="L41" i="2"/>
  <c r="K41" i="2"/>
  <c r="K40" i="2"/>
  <c r="Y97" i="5"/>
  <c r="C97" i="5"/>
  <c r="D97" i="5"/>
  <c r="AD26" i="2"/>
  <c r="L13" i="2"/>
  <c r="AD25" i="2" l="1"/>
  <c r="L25" i="2" l="1"/>
  <c r="L26" i="2"/>
  <c r="K26" i="2" l="1"/>
  <c r="AC26" i="2" l="1"/>
  <c r="AC25" i="2"/>
  <c r="K25" i="2"/>
  <c r="J25" i="2" l="1"/>
  <c r="AK16" i="5" l="1"/>
  <c r="BD13" i="5"/>
  <c r="K12" i="2"/>
  <c r="K13" i="2" l="1"/>
  <c r="C137" i="5"/>
  <c r="B137" i="5"/>
  <c r="B5" i="4" l="1"/>
  <c r="J4" i="4"/>
  <c r="J3" i="4"/>
  <c r="J5" i="4" l="1"/>
  <c r="J17" i="3"/>
  <c r="J29" i="3" s="1"/>
  <c r="J21" i="3" l="1"/>
  <c r="J25" i="3" l="1"/>
  <c r="J54" i="3" s="1"/>
  <c r="J55" i="3" s="1"/>
  <c r="J56" i="3" s="1"/>
  <c r="J115" i="2"/>
  <c r="J92" i="2"/>
  <c r="J81" i="2" l="1"/>
  <c r="J82" i="2"/>
  <c r="J64" i="2"/>
  <c r="J63" i="2"/>
  <c r="J41" i="2"/>
  <c r="J40" i="2"/>
  <c r="AB25" i="2"/>
  <c r="AM97" i="5"/>
  <c r="J26" i="2"/>
  <c r="AB26" i="2" l="1"/>
  <c r="BD12" i="5" l="1"/>
  <c r="J12" i="2" l="1"/>
  <c r="J13" i="2" l="1"/>
  <c r="K332" i="5" l="1"/>
  <c r="J332" i="5"/>
  <c r="C332" i="5"/>
  <c r="B332" i="5"/>
  <c r="B28" i="3"/>
  <c r="I49" i="4"/>
  <c r="I69" i="4" s="1"/>
  <c r="H49" i="4"/>
  <c r="H69" i="4" s="1"/>
  <c r="G49" i="4"/>
  <c r="G69" i="4" s="1"/>
  <c r="F49" i="4"/>
  <c r="F69" i="4" s="1"/>
  <c r="E49" i="4"/>
  <c r="E69" i="4" s="1"/>
  <c r="D49" i="4"/>
  <c r="D69" i="4" s="1"/>
  <c r="C49" i="4"/>
  <c r="C69" i="4" s="1"/>
  <c r="B49" i="4"/>
  <c r="B69" i="4" s="1"/>
  <c r="J48" i="4"/>
  <c r="J47" i="4"/>
  <c r="J26" i="4"/>
  <c r="I28" i="4"/>
  <c r="I68" i="4" s="1"/>
  <c r="H28" i="4"/>
  <c r="H68" i="4" s="1"/>
  <c r="G28" i="4"/>
  <c r="G68" i="4" s="1"/>
  <c r="F28" i="4"/>
  <c r="F68" i="4" s="1"/>
  <c r="D28" i="4"/>
  <c r="D68" i="4" s="1"/>
  <c r="E28" i="4"/>
  <c r="E68" i="4" s="1"/>
  <c r="C28" i="4"/>
  <c r="C68" i="4" s="1"/>
  <c r="B28" i="4"/>
  <c r="B68" i="4" s="1"/>
  <c r="Q332" i="5" l="1"/>
  <c r="X332" i="5" s="1"/>
  <c r="R332" i="5"/>
  <c r="AF332" i="5" s="1"/>
  <c r="J49" i="4"/>
  <c r="J69" i="4" s="1"/>
  <c r="J27" i="4"/>
  <c r="J28" i="4" s="1"/>
  <c r="J68" i="4" s="1"/>
  <c r="Y332" i="5" l="1"/>
  <c r="AB332" i="5"/>
  <c r="AE332" i="5"/>
  <c r="Y303" i="5"/>
  <c r="X303" i="5"/>
  <c r="W303" i="5"/>
  <c r="R303" i="5"/>
  <c r="Q303" i="5"/>
  <c r="P303" i="5"/>
  <c r="J303" i="5"/>
  <c r="I303" i="5"/>
  <c r="C303" i="5"/>
  <c r="B303" i="5"/>
  <c r="AF303" i="5" l="1"/>
  <c r="AE303" i="5"/>
  <c r="D226" i="5" l="1"/>
  <c r="C226" i="5"/>
  <c r="B226" i="5"/>
  <c r="AJ184" i="5" l="1"/>
  <c r="Y196" i="5"/>
  <c r="R196" i="5"/>
  <c r="D196" i="5"/>
  <c r="AJ191" i="5" l="1"/>
  <c r="AJ187" i="5"/>
  <c r="AJ190" i="5"/>
  <c r="AJ186" i="5"/>
  <c r="AJ189" i="5"/>
  <c r="AJ185" i="5"/>
  <c r="AJ188" i="5"/>
  <c r="AF196" i="5"/>
  <c r="AE196" i="5"/>
  <c r="AT155" i="5" l="1"/>
  <c r="AM155" i="5"/>
  <c r="AF155" i="5"/>
  <c r="Y155" i="5"/>
  <c r="R155" i="5"/>
  <c r="K155" i="5"/>
  <c r="BO155" i="5" l="1"/>
  <c r="BH155" i="5"/>
  <c r="BA155" i="5"/>
  <c r="AE97" i="5" l="1"/>
  <c r="X97" i="5"/>
  <c r="W97" i="5"/>
  <c r="Q97" i="5"/>
  <c r="P97" i="5"/>
  <c r="J97" i="5"/>
  <c r="I97" i="5"/>
  <c r="B97" i="5"/>
  <c r="AF97" i="5"/>
  <c r="R97" i="5"/>
  <c r="AR97" i="5" l="1"/>
  <c r="AS97" i="5"/>
  <c r="AT97" i="5"/>
  <c r="BD4" i="5" l="1"/>
  <c r="AT16" i="5" l="1"/>
  <c r="BD7" i="5"/>
  <c r="BD6" i="5"/>
  <c r="AS16" i="5"/>
  <c r="AR16" i="5"/>
  <c r="AM16" i="5"/>
  <c r="AL16" i="5"/>
  <c r="AF16" i="5"/>
  <c r="AE16" i="5"/>
  <c r="AD16" i="5"/>
  <c r="Y16" i="5"/>
  <c r="X16" i="5"/>
  <c r="W16" i="5"/>
  <c r="R16" i="5"/>
  <c r="Q16" i="5"/>
  <c r="P16" i="5"/>
  <c r="K16" i="5"/>
  <c r="J16" i="5"/>
  <c r="I16" i="5"/>
  <c r="BD8" i="5"/>
  <c r="BD9" i="5"/>
  <c r="BD10" i="5"/>
  <c r="BD11" i="5"/>
  <c r="BA16" i="5" l="1"/>
  <c r="BD5" i="5"/>
  <c r="AY16" i="5"/>
  <c r="AZ16" i="5"/>
  <c r="D5" i="4"/>
  <c r="D67" i="4" s="1"/>
  <c r="F5" i="4"/>
  <c r="F67" i="4" s="1"/>
  <c r="G5" i="4"/>
  <c r="G67" i="4" s="1"/>
  <c r="H5" i="4"/>
  <c r="H67" i="4" s="1"/>
  <c r="I5" i="4"/>
  <c r="I67" i="4" s="1"/>
  <c r="B67" i="4"/>
  <c r="E5" i="4"/>
  <c r="E67" i="4" s="1"/>
  <c r="C5" i="4"/>
  <c r="C67" i="4" s="1"/>
  <c r="J67" i="4"/>
  <c r="B53" i="3" l="1"/>
  <c r="AF25" i="2"/>
  <c r="I40" i="2" l="1"/>
  <c r="B61" i="2" l="1"/>
  <c r="B63" i="2" l="1"/>
  <c r="B64" i="2"/>
  <c r="I64" i="2"/>
  <c r="I63" i="2"/>
  <c r="I115" i="2"/>
  <c r="I92" i="2" l="1"/>
  <c r="I82" i="2"/>
  <c r="N63" i="2"/>
  <c r="I50" i="2" l="1"/>
  <c r="I51" i="2"/>
  <c r="I81" i="2"/>
  <c r="I41" i="2" l="1"/>
  <c r="AA26" i="2"/>
  <c r="AA25" i="2" l="1"/>
  <c r="N40" i="2"/>
  <c r="AS20" i="2"/>
  <c r="AS21" i="2"/>
  <c r="AS22" i="2"/>
  <c r="I25" i="2" l="1"/>
  <c r="I26" i="2"/>
  <c r="AS19" i="2"/>
  <c r="AS18" i="2"/>
  <c r="H13" i="2" l="1"/>
  <c r="H12" i="2"/>
  <c r="AS23" i="2"/>
  <c r="I12" i="2"/>
  <c r="I13" i="2" l="1"/>
  <c r="B126" i="2" l="1"/>
  <c r="N12" i="2" l="1"/>
  <c r="O10" i="3"/>
  <c r="N10" i="3"/>
  <c r="B29" i="3"/>
  <c r="B21" i="3" l="1"/>
  <c r="B25" i="3" s="1"/>
  <c r="B54" i="3" l="1"/>
  <c r="B55" i="3" s="1"/>
  <c r="B56" i="3" s="1"/>
  <c r="B57" i="3" s="1"/>
  <c r="O19" i="3"/>
  <c r="N19" i="3"/>
  <c r="O18" i="3"/>
  <c r="N18" i="3"/>
  <c r="M17" i="3"/>
  <c r="L17" i="3"/>
  <c r="K17" i="3"/>
  <c r="I17" i="3"/>
  <c r="H17" i="3"/>
  <c r="G17" i="3"/>
  <c r="F17" i="3"/>
  <c r="E17" i="3"/>
  <c r="D17" i="3"/>
  <c r="C17" i="3"/>
  <c r="M21" i="3" l="1"/>
  <c r="M25" i="3" s="1"/>
  <c r="M54" i="3" s="1"/>
  <c r="M55" i="3" s="1"/>
  <c r="M56" i="3" s="1"/>
  <c r="M29" i="3"/>
  <c r="K21" i="3"/>
  <c r="K25" i="3" s="1"/>
  <c r="K54" i="3" s="1"/>
  <c r="K55" i="3" s="1"/>
  <c r="K56" i="3" s="1"/>
  <c r="K29" i="3"/>
  <c r="O17" i="3"/>
  <c r="N17" i="3"/>
  <c r="L21" i="3"/>
  <c r="L25" i="3" s="1"/>
  <c r="L54" i="3" s="1"/>
  <c r="L55" i="3" s="1"/>
  <c r="L56" i="3" s="1"/>
  <c r="L29" i="3"/>
  <c r="F21" i="3"/>
  <c r="F25" i="3" s="1"/>
  <c r="F54" i="3" s="1"/>
  <c r="F55" i="3" s="1"/>
  <c r="F56" i="3" s="1"/>
  <c r="F29" i="3"/>
  <c r="C21" i="3"/>
  <c r="C25" i="3" s="1"/>
  <c r="C29" i="3"/>
  <c r="G21" i="3"/>
  <c r="G25" i="3" s="1"/>
  <c r="G54" i="3" s="1"/>
  <c r="G29" i="3"/>
  <c r="D21" i="3"/>
  <c r="D25" i="3" s="1"/>
  <c r="D54" i="3" s="1"/>
  <c r="D29" i="3"/>
  <c r="H21" i="3"/>
  <c r="H25" i="3" s="1"/>
  <c r="H54" i="3" s="1"/>
  <c r="H29" i="3"/>
  <c r="E21" i="3"/>
  <c r="E25" i="3" s="1"/>
  <c r="E54" i="3" s="1"/>
  <c r="E55" i="3" s="1"/>
  <c r="E56" i="3" s="1"/>
  <c r="E29" i="3"/>
  <c r="I29" i="3"/>
  <c r="I21" i="3"/>
  <c r="I25" i="3" s="1"/>
  <c r="I54" i="3" s="1"/>
  <c r="I55" i="3" s="1"/>
  <c r="I56" i="3" s="1"/>
  <c r="O5" i="3"/>
  <c r="N5" i="3"/>
  <c r="O6" i="3"/>
  <c r="N6" i="3"/>
  <c r="O3" i="3"/>
  <c r="O2" i="3"/>
  <c r="N3" i="3"/>
  <c r="N2" i="3"/>
  <c r="C4" i="3"/>
  <c r="D4" i="3"/>
  <c r="E4" i="3"/>
  <c r="E28" i="3" s="1"/>
  <c r="F4" i="3"/>
  <c r="G4" i="3"/>
  <c r="G28" i="3" s="1"/>
  <c r="H4" i="3"/>
  <c r="I4" i="3"/>
  <c r="J4" i="3"/>
  <c r="K4" i="3"/>
  <c r="L4" i="3"/>
  <c r="M4" i="3"/>
  <c r="G8" i="3" l="1"/>
  <c r="G11" i="3" s="1"/>
  <c r="G53" i="3" s="1"/>
  <c r="J8" i="3"/>
  <c r="J11" i="3" s="1"/>
  <c r="J53" i="3" s="1"/>
  <c r="J57" i="3" s="1"/>
  <c r="J28" i="3"/>
  <c r="F8" i="3"/>
  <c r="F11" i="3" s="1"/>
  <c r="F53" i="3" s="1"/>
  <c r="F57" i="3" s="1"/>
  <c r="F28" i="3"/>
  <c r="C54" i="3"/>
  <c r="C55" i="3" s="1"/>
  <c r="O25" i="3"/>
  <c r="L8" i="3"/>
  <c r="L11" i="3" s="1"/>
  <c r="L53" i="3" s="1"/>
  <c r="L57" i="3" s="1"/>
  <c r="L28" i="3"/>
  <c r="M8" i="3"/>
  <c r="M11" i="3" s="1"/>
  <c r="M53" i="3" s="1"/>
  <c r="M57" i="3" s="1"/>
  <c r="M28" i="3"/>
  <c r="I8" i="3"/>
  <c r="I11" i="3" s="1"/>
  <c r="I53" i="3" s="1"/>
  <c r="I57" i="3" s="1"/>
  <c r="I28" i="3"/>
  <c r="N21" i="3"/>
  <c r="H8" i="3"/>
  <c r="H11" i="3" s="1"/>
  <c r="H53" i="3" s="1"/>
  <c r="H28" i="3"/>
  <c r="D8" i="3"/>
  <c r="D11" i="3" s="1"/>
  <c r="D53" i="3" s="1"/>
  <c r="D28" i="3"/>
  <c r="K8" i="3"/>
  <c r="K11" i="3" s="1"/>
  <c r="K53" i="3" s="1"/>
  <c r="K57" i="3" s="1"/>
  <c r="K28" i="3"/>
  <c r="C8" i="3"/>
  <c r="C11" i="3" s="1"/>
  <c r="C28" i="3"/>
  <c r="G55" i="3"/>
  <c r="G56" i="3" s="1"/>
  <c r="G57" i="3" s="1"/>
  <c r="D55" i="3"/>
  <c r="D56" i="3" s="1"/>
  <c r="D57" i="3" s="1"/>
  <c r="H55" i="3"/>
  <c r="H56" i="3" s="1"/>
  <c r="O21" i="3"/>
  <c r="N25" i="3"/>
  <c r="O4" i="3"/>
  <c r="N4" i="3"/>
  <c r="E8" i="3"/>
  <c r="E11" i="3" s="1"/>
  <c r="E53" i="3" s="1"/>
  <c r="E57" i="3" s="1"/>
  <c r="H57" i="3" l="1"/>
  <c r="O11" i="3"/>
  <c r="C53" i="3"/>
  <c r="C56" i="3"/>
  <c r="N11" i="3"/>
  <c r="O8" i="3"/>
  <c r="N8" i="3"/>
  <c r="C57" i="3" l="1"/>
  <c r="H115" i="2"/>
  <c r="G91" i="2"/>
  <c r="H91" i="2"/>
  <c r="H92" i="2" l="1"/>
  <c r="H81" i="2" l="1"/>
  <c r="H82" i="2"/>
  <c r="N81" i="2" l="1"/>
  <c r="H51" i="2" l="1"/>
  <c r="H50" i="2"/>
  <c r="H64" i="2"/>
  <c r="H63" i="2"/>
  <c r="H40" i="2" l="1"/>
  <c r="Z25" i="2"/>
  <c r="H41" i="2" l="1"/>
  <c r="Z26" i="2"/>
  <c r="H26" i="2"/>
  <c r="H25" i="2" l="1"/>
  <c r="N25" i="2" l="1"/>
  <c r="G115" i="2"/>
  <c r="E115" i="2"/>
  <c r="C113" i="2"/>
  <c r="C115" i="2" s="1"/>
  <c r="G92" i="2"/>
  <c r="F92" i="2"/>
  <c r="C89" i="2"/>
  <c r="C92" i="2" s="1"/>
  <c r="B89" i="2"/>
  <c r="G82" i="2"/>
  <c r="F82" i="2"/>
  <c r="E82" i="2"/>
  <c r="D81" i="2"/>
  <c r="G64" i="2"/>
  <c r="F64" i="2"/>
  <c r="E63" i="2"/>
  <c r="D61" i="2"/>
  <c r="D64" i="2" s="1"/>
  <c r="C61" i="2"/>
  <c r="C64" i="2" s="1"/>
  <c r="G51" i="2"/>
  <c r="F51" i="2"/>
  <c r="E51" i="2"/>
  <c r="D50" i="2"/>
  <c r="B51" i="2"/>
  <c r="Y41" i="2"/>
  <c r="G40" i="2"/>
  <c r="E40" i="2"/>
  <c r="D38" i="2"/>
  <c r="D41" i="2" s="1"/>
  <c r="C38" i="2"/>
  <c r="C41" i="2" s="1"/>
  <c r="AH23" i="2"/>
  <c r="X25" i="2"/>
  <c r="T25" i="2"/>
  <c r="F25" i="2"/>
  <c r="E25" i="2"/>
  <c r="D25" i="2"/>
  <c r="G12" i="2"/>
  <c r="D63" i="2" l="1"/>
  <c r="B12" i="2"/>
  <c r="B13" i="2"/>
  <c r="D40" i="2"/>
  <c r="C40" i="2"/>
  <c r="F41" i="2"/>
  <c r="F40" i="2"/>
  <c r="F13" i="2"/>
  <c r="F12" i="2"/>
  <c r="C12" i="2"/>
  <c r="D12" i="2"/>
  <c r="E13" i="2"/>
  <c r="E12" i="2"/>
  <c r="T41" i="2"/>
  <c r="U25" i="2"/>
  <c r="B41" i="2"/>
  <c r="Y26" i="2"/>
  <c r="F63" i="2"/>
  <c r="Y25" i="2"/>
  <c r="G26" i="2"/>
  <c r="G25" i="2"/>
  <c r="G13" i="2"/>
  <c r="T26" i="2"/>
  <c r="W41" i="2"/>
  <c r="E26" i="2"/>
  <c r="E50" i="2"/>
  <c r="F50" i="2"/>
  <c r="B40" i="2"/>
  <c r="G41" i="2"/>
  <c r="C63" i="2"/>
  <c r="G63" i="2"/>
  <c r="V25" i="2"/>
  <c r="X26" i="2"/>
  <c r="B50" i="2"/>
  <c r="E64" i="2"/>
  <c r="F81" i="2"/>
  <c r="W25" i="2"/>
  <c r="F26" i="2"/>
  <c r="T40" i="2"/>
  <c r="C50" i="2"/>
  <c r="G50" i="2"/>
  <c r="C81" i="2"/>
  <c r="G81" i="2"/>
  <c r="E92" i="2"/>
  <c r="F115" i="2"/>
  <c r="W26" i="2"/>
  <c r="U40" i="2"/>
  <c r="Y40" i="2"/>
  <c r="E41" i="2"/>
  <c r="B92" i="2"/>
  <c r="V40" i="2"/>
</calcChain>
</file>

<file path=xl/sharedStrings.xml><?xml version="1.0" encoding="utf-8"?>
<sst xmlns="http://schemas.openxmlformats.org/spreadsheetml/2006/main" count="1387" uniqueCount="167">
  <si>
    <t>Ene</t>
  </si>
  <si>
    <t>Feb</t>
  </si>
  <si>
    <t>Mar</t>
  </si>
  <si>
    <t>Abr</t>
  </si>
  <si>
    <t>May</t>
  </si>
  <si>
    <t>Jun</t>
  </si>
  <si>
    <t>Jul</t>
  </si>
  <si>
    <t>Mes</t>
  </si>
  <si>
    <t>Total</t>
  </si>
  <si>
    <t>Prom Mes</t>
  </si>
  <si>
    <t>Estancia</t>
  </si>
  <si>
    <t>ESPECIALIDAD</t>
  </si>
  <si>
    <t>Prom Año Anterior</t>
  </si>
  <si>
    <t>Ortopedia</t>
  </si>
  <si>
    <t>Gineco</t>
  </si>
  <si>
    <t>Medicina Interna</t>
  </si>
  <si>
    <t>Cirugía</t>
  </si>
  <si>
    <t>Pediatría</t>
  </si>
  <si>
    <t>Medicina General</t>
  </si>
  <si>
    <t>Urología</t>
  </si>
  <si>
    <t xml:space="preserve">Variación </t>
  </si>
  <si>
    <t xml:space="preserve">Prom Dïa </t>
  </si>
  <si>
    <t>Otorrino</t>
  </si>
  <si>
    <t>Oftalmologia</t>
  </si>
  <si>
    <t>Dermatología</t>
  </si>
  <si>
    <t>Partos</t>
  </si>
  <si>
    <t>Colposcopias</t>
  </si>
  <si>
    <t>Urologia Cistos</t>
  </si>
  <si>
    <t>Dilatacion Uretral</t>
  </si>
  <si>
    <t>Endoscopia</t>
  </si>
  <si>
    <t>Colonoscopia</t>
  </si>
  <si>
    <t>TIPO</t>
  </si>
  <si>
    <t>Bäsica</t>
  </si>
  <si>
    <t>Medicalizada</t>
  </si>
  <si>
    <t>Ecografias</t>
  </si>
  <si>
    <t>Rayos X</t>
  </si>
  <si>
    <t>Tomografia</t>
  </si>
  <si>
    <t>Eco Obstetrica</t>
  </si>
  <si>
    <t>Mamografia</t>
  </si>
  <si>
    <t>Quimica</t>
  </si>
  <si>
    <t>Hematologia</t>
  </si>
  <si>
    <t>Microbiologia</t>
  </si>
  <si>
    <t>Inmunologia</t>
  </si>
  <si>
    <t>Hormonas</t>
  </si>
  <si>
    <t>Glucometria</t>
  </si>
  <si>
    <t>Pruebas Especiales</t>
  </si>
  <si>
    <t>Parasitologia</t>
  </si>
  <si>
    <t>Banco de Sangre</t>
  </si>
  <si>
    <t>T Fisica</t>
  </si>
  <si>
    <t>T Respiratoria</t>
  </si>
  <si>
    <t>Med. General</t>
  </si>
  <si>
    <t>Ginecologia</t>
  </si>
  <si>
    <t>Pediatria</t>
  </si>
  <si>
    <t xml:space="preserve">C General </t>
  </si>
  <si>
    <t xml:space="preserve">Dermatología </t>
  </si>
  <si>
    <t>Oftalmología</t>
  </si>
  <si>
    <t>Psicología</t>
  </si>
  <si>
    <t>Optometria</t>
  </si>
  <si>
    <t>Pacientes</t>
  </si>
  <si>
    <t xml:space="preserve">Pacientes </t>
  </si>
  <si>
    <t>Jul.</t>
  </si>
  <si>
    <t>Ago.</t>
  </si>
  <si>
    <t>Sep.</t>
  </si>
  <si>
    <t>Oct.</t>
  </si>
  <si>
    <t>Nov.</t>
  </si>
  <si>
    <t>Dic.</t>
  </si>
  <si>
    <t>Ene.</t>
  </si>
  <si>
    <t>Feb.</t>
  </si>
  <si>
    <t>Mar.</t>
  </si>
  <si>
    <t>Abr.</t>
  </si>
  <si>
    <t>Patologia</t>
  </si>
  <si>
    <t>May.</t>
  </si>
  <si>
    <t>Jun.</t>
  </si>
  <si>
    <t>Sin Programas</t>
  </si>
  <si>
    <t>Promedio</t>
  </si>
  <si>
    <t>Sin Tomo Mamo</t>
  </si>
  <si>
    <t>Programas</t>
  </si>
  <si>
    <t>Solo Evento Sin Capita</t>
  </si>
  <si>
    <t>Capita</t>
  </si>
  <si>
    <t>Grafico sin Tomografia y Mamografia</t>
  </si>
  <si>
    <t xml:space="preserve">Grafico sin Tomografia, Mamografia y Sin Capitacion </t>
  </si>
  <si>
    <t xml:space="preserve">***Nota: Los datos no tiene contemplado el efecto por aumento en la tarifas en 2016 </t>
  </si>
  <si>
    <t xml:space="preserve">Urgencias </t>
  </si>
  <si>
    <t>Consulta de Urgencias</t>
  </si>
  <si>
    <t>Prom Día</t>
  </si>
  <si>
    <t>Ago</t>
  </si>
  <si>
    <t>Proyeccion Efecto Tarifa</t>
  </si>
  <si>
    <t>Real 2016</t>
  </si>
  <si>
    <t>ENTIDADES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</si>
  <si>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</si>
  <si>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</si>
  <si>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</si>
  <si>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</si>
  <si>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</si>
  <si>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</si>
  <si>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</si>
  <si>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</si>
  <si>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TOTAL</t>
  </si>
  <si>
    <t>Total 2016</t>
  </si>
  <si>
    <t>Total 2015</t>
  </si>
  <si>
    <t xml:space="preserve">Fuente: Informe Líder de Facturacion a Agosto 2016 </t>
  </si>
  <si>
    <t>Revisado: Sistemas de Información</t>
  </si>
  <si>
    <t>Egresos - Especialidad</t>
  </si>
  <si>
    <t>M Interna</t>
  </si>
  <si>
    <t xml:space="preserve">M. general </t>
  </si>
  <si>
    <t>Sep</t>
  </si>
  <si>
    <t>Oct</t>
  </si>
  <si>
    <t>Nov</t>
  </si>
  <si>
    <t>Dic</t>
  </si>
  <si>
    <t>Consulta Medicina Especializada</t>
  </si>
  <si>
    <t>Consulta otras apoyo salud</t>
  </si>
  <si>
    <t>Nutricion</t>
  </si>
  <si>
    <t>Terapia Fisica</t>
  </si>
  <si>
    <t>Urgencias</t>
  </si>
  <si>
    <t>Consultas Urgencias</t>
  </si>
  <si>
    <t xml:space="preserve">Satisfacción </t>
  </si>
  <si>
    <t>Global Satisfacción</t>
  </si>
  <si>
    <t>Cirugía - Especialidad (Procedimientos)</t>
  </si>
  <si>
    <t>Oportunidad Medicina Especializada - Días</t>
  </si>
  <si>
    <t>M General</t>
  </si>
  <si>
    <t>Imágenes</t>
  </si>
  <si>
    <t>Rayos x</t>
  </si>
  <si>
    <t>Ecografia</t>
  </si>
  <si>
    <t>Δ</t>
  </si>
  <si>
    <t>VARIACIÓN PORCENTUAL (INCREMENTO DEL 6,7% DEL 2016 NO DESCONTADO)Δ</t>
  </si>
  <si>
    <t>VARIACION PORCENTUAL (MENOS EL INCREMENTO DEL 2016)Δ</t>
  </si>
  <si>
    <t>Facturacion Comparativo 2015-2016 (valor total ventas todos los conceptos)</t>
  </si>
  <si>
    <t>Facturacion Comparativo 2015-2016 (sin programas)</t>
  </si>
  <si>
    <t>Facturacion Comparativo 2015-2016 (sin capitacion)</t>
  </si>
  <si>
    <t>Variaciones</t>
  </si>
  <si>
    <t xml:space="preserve">Sin Programas </t>
  </si>
  <si>
    <t>Sin Capita</t>
  </si>
  <si>
    <t>Partos- Cesareas</t>
  </si>
  <si>
    <t>PARTOS</t>
  </si>
  <si>
    <t>CESAREAS</t>
  </si>
  <si>
    <t xml:space="preserve">TOTAL </t>
  </si>
  <si>
    <t>/ PARTOS</t>
  </si>
  <si>
    <t>/CESAREA</t>
  </si>
  <si>
    <t>Estancia Hospitalaria - Especialidad</t>
  </si>
  <si>
    <t>% OCUPACIÓN</t>
  </si>
  <si>
    <t>HOSPITALIZACIÓN</t>
  </si>
  <si>
    <t>Cirugia General</t>
  </si>
  <si>
    <t>Ginecologia y Obstetricia</t>
  </si>
  <si>
    <t>Urologia</t>
  </si>
  <si>
    <t>Otorrinolaringologia</t>
  </si>
  <si>
    <t>Enfermeria</t>
  </si>
  <si>
    <t>Odontologia</t>
  </si>
  <si>
    <t>Consulta Externa</t>
  </si>
  <si>
    <t>Medicina Especializada</t>
  </si>
  <si>
    <t>8.0</t>
  </si>
  <si>
    <t>18.0</t>
  </si>
  <si>
    <t>41.0</t>
  </si>
  <si>
    <t>16.0</t>
  </si>
  <si>
    <t>5.0</t>
  </si>
  <si>
    <t>45.0</t>
  </si>
  <si>
    <t>51.0</t>
  </si>
  <si>
    <t>14.0</t>
  </si>
  <si>
    <t>4.0</t>
  </si>
  <si>
    <t xml:space="preserve"> </t>
  </si>
  <si>
    <t>Egresos 2019</t>
  </si>
  <si>
    <t>Cirugia  2019</t>
  </si>
  <si>
    <t>Sala de Procedimientos - Partos 2019</t>
  </si>
  <si>
    <t>Ambulancia - 2019</t>
  </si>
  <si>
    <t>Imagenologia - 2019</t>
  </si>
  <si>
    <t>Laboratorio Clinico - 2019</t>
  </si>
  <si>
    <t>Rehabilitacion - 2019</t>
  </si>
  <si>
    <t>3.0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</si>
</sst>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€_-;\-* #,##0.00\ _€_-;_-* &quot;-&quot;??\ _€_-;_-@_-"/>
    <numFmt numFmtId="165" formatCode="0.0"/>
    <numFmt numFmtId="166" formatCode="0.0%"/>
    <numFmt numFmtId="167" formatCode="_(* #,##0_);_(* \(#,##0\);_(* &quot;-&quot;??_);_(@_)"/>
    <numFmt numFmtId="168" formatCode="0.000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0"/>
      <color rgb="FFC00000"/>
      <name val="Arial Narrow"/>
      <family val="2"/>
    </font>
    <font>
      <sz val="11"/>
      <color rgb="FFC00000"/>
      <name val="Arial Narrow"/>
      <family val="2"/>
    </font>
    <font>
      <b/>
      <sz val="11"/>
      <color rgb="FF002060"/>
      <name val="Calibri"/>
      <family val="2"/>
      <scheme val="minor"/>
    </font>
    <font>
      <sz val="11"/>
      <color theme="1"/>
      <name val="Arial Narrow"/>
      <family val="2"/>
    </font>
    <font>
      <i/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color rgb="FF002060"/>
      <name val="Calibri"/>
      <family val="2"/>
      <scheme val="minor"/>
    </font>
    <font>
      <b/>
      <sz val="10"/>
      <color rgb="FF002060"/>
      <name val="Calibri"/>
      <family val="2"/>
      <scheme val="minor"/>
    </font>
    <font>
      <b/>
      <sz val="11"/>
      <color rgb="FF002060"/>
      <name val="Arial Narrow"/>
      <family val="2"/>
    </font>
    <font>
      <sz val="10"/>
      <name val="Arial"/>
      <family val="2"/>
    </font>
    <font>
      <sz val="11"/>
      <name val="Arial Narrow"/>
      <family val="2"/>
    </font>
    <font>
      <b/>
      <sz val="16"/>
      <color theme="0"/>
      <name val="Arial Narrow"/>
      <family val="2"/>
    </font>
    <font>
      <b/>
      <sz val="14"/>
      <color theme="0"/>
      <name val="Arial Narrow"/>
      <family val="2"/>
    </font>
    <font>
      <sz val="12"/>
      <color rgb="FF545454"/>
      <name val="Arial"/>
      <family val="2"/>
    </font>
    <font>
      <b/>
      <sz val="20"/>
      <color theme="1"/>
      <name val="Arial Narrow"/>
      <family val="2"/>
    </font>
    <font>
      <b/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rgb="FFC00000"/>
      <name val="Arial Narrow"/>
      <family val="2"/>
    </font>
    <font>
      <i/>
      <sz val="10"/>
      <color theme="1"/>
      <name val="Arial Narrow"/>
      <family val="2"/>
    </font>
    <font>
      <b/>
      <sz val="11"/>
      <name val="Arial Narrow"/>
      <family val="2"/>
    </font>
    <font>
      <sz val="10"/>
      <color rgb="FFFF0000"/>
      <name val="Arial Narrow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Arial Narrow"/>
      <family val="2"/>
    </font>
    <font>
      <i/>
      <sz val="11"/>
      <color theme="1"/>
      <name val="Arial Narrow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  <charset val="1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9" applyNumberFormat="0" applyAlignment="0" applyProtection="0"/>
    <xf numFmtId="0" fontId="31" fillId="10" borderId="10" applyNumberFormat="0" applyAlignment="0" applyProtection="0"/>
    <xf numFmtId="0" fontId="32" fillId="10" borderId="9" applyNumberFormat="0" applyAlignment="0" applyProtection="0"/>
    <xf numFmtId="0" fontId="33" fillId="0" borderId="11" applyNumberFormat="0" applyFill="0" applyAlignment="0" applyProtection="0"/>
    <xf numFmtId="0" fontId="34" fillId="11" borderId="12" applyNumberFormat="0" applyAlignment="0" applyProtection="0"/>
    <xf numFmtId="0" fontId="35" fillId="0" borderId="0" applyNumberFormat="0" applyFill="0" applyBorder="0" applyAlignment="0" applyProtection="0"/>
    <xf numFmtId="0" fontId="1" fillId="12" borderId="13" applyNumberFormat="0" applyFont="0" applyAlignment="0" applyProtection="0"/>
    <xf numFmtId="0" fontId="36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3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7" fillId="36" borderId="0" applyNumberFormat="0" applyBorder="0" applyAlignment="0" applyProtection="0"/>
    <xf numFmtId="0" fontId="56" fillId="0" borderId="0"/>
  </cellStyleXfs>
  <cellXfs count="185">
    <xf numFmtId="0" fontId="0" fillId="0" borderId="0" xfId="0"/>
    <xf numFmtId="0" fontId="3" fillId="2" borderId="0" xfId="0" applyFont="1" applyFill="1"/>
    <xf numFmtId="0" fontId="5" fillId="2" borderId="0" xfId="0" applyFont="1" applyFill="1" applyAlignment="1">
      <alignment horizontal="left"/>
    </xf>
    <xf numFmtId="3" fontId="5" fillId="2" borderId="0" xfId="0" applyNumberFormat="1" applyFont="1" applyFill="1"/>
    <xf numFmtId="9" fontId="5" fillId="2" borderId="0" xfId="1" applyFont="1" applyFill="1"/>
    <xf numFmtId="9" fontId="8" fillId="2" borderId="0" xfId="1" applyFont="1" applyFill="1"/>
    <xf numFmtId="0" fontId="10" fillId="2" borderId="0" xfId="0" applyFont="1" applyFill="1"/>
    <xf numFmtId="3" fontId="10" fillId="2" borderId="0" xfId="0" applyNumberFormat="1" applyFont="1" applyFill="1"/>
    <xf numFmtId="0" fontId="5" fillId="2" borderId="0" xfId="0" applyNumberFormat="1" applyFont="1" applyFill="1" applyBorder="1"/>
    <xf numFmtId="165" fontId="5" fillId="2" borderId="0" xfId="0" applyNumberFormat="1" applyFont="1" applyFill="1" applyBorder="1"/>
    <xf numFmtId="165" fontId="5" fillId="2" borderId="0" xfId="0" applyNumberFormat="1" applyFont="1" applyFill="1"/>
    <xf numFmtId="0" fontId="3" fillId="3" borderId="0" xfId="0" applyFont="1" applyFill="1"/>
    <xf numFmtId="165" fontId="3" fillId="3" borderId="0" xfId="0" applyNumberFormat="1" applyFont="1" applyFill="1"/>
    <xf numFmtId="0" fontId="11" fillId="2" borderId="0" xfId="0" applyFont="1" applyFill="1"/>
    <xf numFmtId="0" fontId="5" fillId="2" borderId="0" xfId="0" applyFont="1" applyFill="1"/>
    <xf numFmtId="0" fontId="5" fillId="2" borderId="0" xfId="0" applyFont="1" applyFill="1" applyBorder="1"/>
    <xf numFmtId="0" fontId="4" fillId="3" borderId="0" xfId="0" applyFont="1" applyFill="1"/>
    <xf numFmtId="0" fontId="12" fillId="2" borderId="0" xfId="0" applyFont="1" applyFill="1"/>
    <xf numFmtId="0" fontId="2" fillId="3" borderId="0" xfId="0" applyFont="1" applyFill="1"/>
    <xf numFmtId="0" fontId="2" fillId="0" borderId="0" xfId="0" applyFont="1"/>
    <xf numFmtId="0" fontId="12" fillId="0" borderId="0" xfId="0" applyFont="1"/>
    <xf numFmtId="3" fontId="12" fillId="0" borderId="0" xfId="0" applyNumberFormat="1" applyFont="1"/>
    <xf numFmtId="3" fontId="13" fillId="3" borderId="0" xfId="0" applyNumberFormat="1" applyFont="1" applyFill="1"/>
    <xf numFmtId="0" fontId="14" fillId="0" borderId="0" xfId="0" applyFont="1"/>
    <xf numFmtId="0" fontId="15" fillId="0" borderId="0" xfId="0" applyFont="1"/>
    <xf numFmtId="3" fontId="15" fillId="0" borderId="0" xfId="0" applyNumberFormat="1" applyFont="1"/>
    <xf numFmtId="0" fontId="9" fillId="3" borderId="0" xfId="0" applyFont="1" applyFill="1"/>
    <xf numFmtId="3" fontId="16" fillId="3" borderId="0" xfId="0" applyNumberFormat="1" applyFont="1" applyFill="1"/>
    <xf numFmtId="0" fontId="12" fillId="0" borderId="0" xfId="0" applyFont="1" applyFill="1" applyBorder="1"/>
    <xf numFmtId="0" fontId="0" fillId="0" borderId="0" xfId="0" applyFill="1" applyBorder="1"/>
    <xf numFmtId="3" fontId="5" fillId="0" borderId="0" xfId="0" applyNumberFormat="1" applyFont="1" applyFill="1" applyBorder="1"/>
    <xf numFmtId="3" fontId="6" fillId="0" borderId="0" xfId="1" applyNumberFormat="1" applyFont="1" applyFill="1" applyBorder="1"/>
    <xf numFmtId="3" fontId="12" fillId="0" borderId="0" xfId="0" applyNumberFormat="1" applyFont="1" applyFill="1" applyBorder="1"/>
    <xf numFmtId="9" fontId="12" fillId="0" borderId="0" xfId="1" applyFont="1"/>
    <xf numFmtId="167" fontId="2" fillId="5" borderId="1" xfId="2" applyNumberFormat="1" applyFont="1" applyFill="1" applyBorder="1" applyAlignment="1">
      <alignment horizontal="center"/>
    </xf>
    <xf numFmtId="167" fontId="2" fillId="5" borderId="2" xfId="2" applyNumberFormat="1" applyFont="1" applyFill="1" applyBorder="1" applyAlignment="1">
      <alignment horizontal="center"/>
    </xf>
    <xf numFmtId="167" fontId="2" fillId="5" borderId="3" xfId="2" applyNumberFormat="1" applyFont="1" applyFill="1" applyBorder="1" applyAlignment="1">
      <alignment horizontal="center"/>
    </xf>
    <xf numFmtId="167" fontId="2" fillId="5" borderId="4" xfId="2" applyNumberFormat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 wrapText="1"/>
    </xf>
    <xf numFmtId="9" fontId="8" fillId="2" borderId="0" xfId="1" applyFont="1" applyFill="1" applyAlignment="1">
      <alignment horizontal="center" vertical="center"/>
    </xf>
    <xf numFmtId="0" fontId="3" fillId="3" borderId="0" xfId="0" applyFont="1" applyFill="1" applyAlignment="1">
      <alignment wrapText="1"/>
    </xf>
    <xf numFmtId="166" fontId="3" fillId="3" borderId="0" xfId="1" applyNumberFormat="1" applyFont="1" applyFill="1" applyAlignment="1">
      <alignment horizontal="center" vertical="center"/>
    </xf>
    <xf numFmtId="0" fontId="17" fillId="2" borderId="0" xfId="0" applyFont="1" applyFill="1"/>
    <xf numFmtId="9" fontId="8" fillId="2" borderId="0" xfId="1" applyFont="1" applyFill="1" applyAlignment="1">
      <alignment horizontal="center"/>
    </xf>
    <xf numFmtId="0" fontId="19" fillId="2" borderId="0" xfId="0" applyFont="1" applyFill="1"/>
    <xf numFmtId="9" fontId="3" fillId="3" borderId="0" xfId="0" applyNumberFormat="1" applyFont="1" applyFill="1"/>
    <xf numFmtId="9" fontId="6" fillId="2" borderId="0" xfId="0" applyNumberFormat="1" applyFont="1" applyFill="1"/>
    <xf numFmtId="0" fontId="10" fillId="2" borderId="5" xfId="0" applyFont="1" applyFill="1" applyBorder="1"/>
    <xf numFmtId="0" fontId="22" fillId="0" borderId="0" xfId="0" applyFont="1" applyAlignment="1">
      <alignment horizontal="center"/>
    </xf>
    <xf numFmtId="9" fontId="10" fillId="2" borderId="0" xfId="0" applyNumberFormat="1" applyFont="1" applyFill="1" applyAlignment="1">
      <alignment horizontal="center"/>
    </xf>
    <xf numFmtId="0" fontId="10" fillId="2" borderId="0" xfId="0" applyFont="1" applyFill="1" applyBorder="1"/>
    <xf numFmtId="166" fontId="10" fillId="2" borderId="0" xfId="1" applyNumberFormat="1" applyFont="1" applyFill="1"/>
    <xf numFmtId="9" fontId="3" fillId="3" borderId="0" xfId="1" applyFont="1" applyFill="1"/>
    <xf numFmtId="166" fontId="3" fillId="3" borderId="0" xfId="0" applyNumberFormat="1" applyFont="1" applyFill="1"/>
    <xf numFmtId="0" fontId="5" fillId="2" borderId="0" xfId="0" applyNumberFormat="1" applyFont="1" applyFill="1" applyBorder="1" applyAlignment="1"/>
    <xf numFmtId="0" fontId="5" fillId="2" borderId="0" xfId="0" applyFont="1" applyFill="1" applyBorder="1" applyAlignment="1"/>
    <xf numFmtId="0" fontId="5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9" fontId="7" fillId="2" borderId="0" xfId="1" applyFont="1" applyFill="1" applyAlignment="1">
      <alignment horizontal="center"/>
    </xf>
    <xf numFmtId="165" fontId="10" fillId="2" borderId="0" xfId="0" applyNumberFormat="1" applyFont="1" applyFill="1" applyAlignment="1">
      <alignment horizontal="center"/>
    </xf>
    <xf numFmtId="9" fontId="19" fillId="2" borderId="0" xfId="0" applyNumberFormat="1" applyFont="1" applyFill="1"/>
    <xf numFmtId="166" fontId="8" fillId="2" borderId="0" xfId="1" applyNumberFormat="1" applyFont="1" applyFill="1" applyAlignment="1">
      <alignment horizontal="center"/>
    </xf>
    <xf numFmtId="165" fontId="10" fillId="3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9" fontId="5" fillId="3" borderId="0" xfId="0" applyNumberFormat="1" applyFont="1" applyFill="1"/>
    <xf numFmtId="10" fontId="8" fillId="2" borderId="0" xfId="1" applyNumberFormat="1" applyFont="1" applyFill="1" applyAlignment="1">
      <alignment horizontal="center"/>
    </xf>
    <xf numFmtId="0" fontId="38" fillId="2" borderId="0" xfId="0" applyFont="1" applyFill="1"/>
    <xf numFmtId="0" fontId="39" fillId="2" borderId="0" xfId="0" applyFont="1" applyFill="1"/>
    <xf numFmtId="0" fontId="38" fillId="2" borderId="0" xfId="0" applyFont="1" applyFill="1" applyAlignment="1">
      <alignment horizontal="center"/>
    </xf>
    <xf numFmtId="0" fontId="39" fillId="2" borderId="0" xfId="0" applyFont="1" applyFill="1" applyAlignment="1">
      <alignment horizontal="center"/>
    </xf>
    <xf numFmtId="0" fontId="38" fillId="3" borderId="0" xfId="0" applyFont="1" applyFill="1" applyAlignment="1">
      <alignment horizontal="center" vertical="center"/>
    </xf>
    <xf numFmtId="0" fontId="39" fillId="3" borderId="0" xfId="0" applyFont="1" applyFill="1" applyBorder="1" applyAlignment="1">
      <alignment horizontal="center" vertical="center"/>
    </xf>
    <xf numFmtId="0" fontId="38" fillId="3" borderId="0" xfId="0" applyFont="1" applyFill="1" applyAlignment="1">
      <alignment horizontal="center" vertical="center" wrapText="1"/>
    </xf>
    <xf numFmtId="0" fontId="38" fillId="2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/>
    </xf>
    <xf numFmtId="0" fontId="39" fillId="3" borderId="0" xfId="0" applyFont="1" applyFill="1" applyAlignment="1">
      <alignment horizontal="center" vertical="center" wrapText="1"/>
    </xf>
    <xf numFmtId="0" fontId="40" fillId="2" borderId="0" xfId="0" applyFont="1" applyFill="1"/>
    <xf numFmtId="0" fontId="40" fillId="2" borderId="0" xfId="0" applyFont="1" applyFill="1" applyBorder="1" applyAlignment="1">
      <alignment horizontal="center"/>
    </xf>
    <xf numFmtId="0" fontId="41" fillId="2" borderId="0" xfId="0" applyFont="1" applyFill="1" applyBorder="1" applyAlignment="1">
      <alignment horizontal="center"/>
    </xf>
    <xf numFmtId="1" fontId="40" fillId="2" borderId="0" xfId="0" applyNumberFormat="1" applyFont="1" applyFill="1" applyAlignment="1">
      <alignment horizontal="center"/>
    </xf>
    <xf numFmtId="9" fontId="40" fillId="2" borderId="0" xfId="1" applyFont="1" applyFill="1" applyAlignment="1">
      <alignment horizontal="center"/>
    </xf>
    <xf numFmtId="9" fontId="42" fillId="2" borderId="0" xfId="1" applyFont="1" applyFill="1"/>
    <xf numFmtId="0" fontId="40" fillId="2" borderId="0" xfId="0" applyFont="1" applyFill="1" applyAlignment="1">
      <alignment horizontal="left"/>
    </xf>
    <xf numFmtId="165" fontId="40" fillId="2" borderId="0" xfId="0" applyNumberFormat="1" applyFont="1" applyFill="1" applyBorder="1" applyAlignment="1">
      <alignment horizontal="center"/>
    </xf>
    <xf numFmtId="165" fontId="40" fillId="2" borderId="0" xfId="0" applyNumberFormat="1" applyFont="1" applyFill="1" applyAlignment="1">
      <alignment horizontal="center"/>
    </xf>
    <xf numFmtId="0" fontId="42" fillId="2" borderId="0" xfId="0" applyFont="1" applyFill="1"/>
    <xf numFmtId="165" fontId="40" fillId="2" borderId="0" xfId="0" applyNumberFormat="1" applyFont="1" applyFill="1"/>
    <xf numFmtId="0" fontId="39" fillId="3" borderId="0" xfId="0" applyFont="1" applyFill="1"/>
    <xf numFmtId="0" fontId="39" fillId="3" borderId="0" xfId="0" applyFont="1" applyFill="1" applyAlignment="1">
      <alignment horizontal="center"/>
    </xf>
    <xf numFmtId="0" fontId="43" fillId="3" borderId="0" xfId="0" applyFont="1" applyFill="1" applyAlignment="1">
      <alignment horizontal="center"/>
    </xf>
    <xf numFmtId="1" fontId="39" fillId="3" borderId="0" xfId="0" applyNumberFormat="1" applyFont="1" applyFill="1" applyAlignment="1">
      <alignment horizontal="center"/>
    </xf>
    <xf numFmtId="0" fontId="38" fillId="3" borderId="0" xfId="0" applyFont="1" applyFill="1" applyAlignment="1">
      <alignment horizontal="center"/>
    </xf>
    <xf numFmtId="165" fontId="38" fillId="3" borderId="0" xfId="0" applyNumberFormat="1" applyFont="1" applyFill="1" applyAlignment="1">
      <alignment horizontal="center"/>
    </xf>
    <xf numFmtId="0" fontId="44" fillId="2" borderId="0" xfId="0" applyFont="1" applyFill="1"/>
    <xf numFmtId="0" fontId="45" fillId="4" borderId="0" xfId="0" applyFont="1" applyFill="1" applyAlignment="1">
      <alignment horizontal="right"/>
    </xf>
    <xf numFmtId="0" fontId="45" fillId="4" borderId="0" xfId="0" applyFont="1" applyFill="1" applyAlignment="1">
      <alignment horizontal="center"/>
    </xf>
    <xf numFmtId="1" fontId="45" fillId="4" borderId="0" xfId="0" applyNumberFormat="1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9" fontId="46" fillId="2" borderId="0" xfId="1" applyFont="1" applyFill="1" applyAlignment="1">
      <alignment horizontal="center"/>
    </xf>
    <xf numFmtId="0" fontId="44" fillId="2" borderId="0" xfId="0" applyFont="1" applyFill="1" applyAlignment="1">
      <alignment horizontal="center"/>
    </xf>
    <xf numFmtId="165" fontId="47" fillId="2" borderId="0" xfId="0" applyNumberFormat="1" applyFont="1" applyFill="1" applyAlignment="1">
      <alignment horizontal="center"/>
    </xf>
    <xf numFmtId="0" fontId="48" fillId="2" borderId="0" xfId="0" applyFont="1" applyFill="1"/>
    <xf numFmtId="0" fontId="48" fillId="3" borderId="0" xfId="0" applyFont="1" applyFill="1" applyAlignment="1">
      <alignment horizontal="center" vertical="center"/>
    </xf>
    <xf numFmtId="0" fontId="48" fillId="3" borderId="0" xfId="0" applyFont="1" applyFill="1" applyBorder="1" applyAlignment="1">
      <alignment horizontal="center" vertical="center"/>
    </xf>
    <xf numFmtId="0" fontId="38" fillId="3" borderId="0" xfId="0" applyFont="1" applyFill="1" applyBorder="1" applyAlignment="1">
      <alignment horizontal="center" vertical="center"/>
    </xf>
    <xf numFmtId="0" fontId="40" fillId="2" borderId="0" xfId="0" applyNumberFormat="1" applyFont="1" applyFill="1" applyBorder="1" applyAlignment="1">
      <alignment horizontal="center"/>
    </xf>
    <xf numFmtId="0" fontId="41" fillId="2" borderId="0" xfId="0" applyNumberFormat="1" applyFont="1" applyFill="1" applyBorder="1" applyAlignment="1">
      <alignment horizontal="center"/>
    </xf>
    <xf numFmtId="9" fontId="47" fillId="2" borderId="0" xfId="1" applyFont="1" applyFill="1" applyAlignment="1">
      <alignment horizontal="center"/>
    </xf>
    <xf numFmtId="2" fontId="50" fillId="2" borderId="0" xfId="0" applyNumberFormat="1" applyFont="1" applyFill="1"/>
    <xf numFmtId="0" fontId="38" fillId="3" borderId="0" xfId="0" applyFont="1" applyFill="1"/>
    <xf numFmtId="1" fontId="38" fillId="3" borderId="0" xfId="0" applyNumberFormat="1" applyFont="1" applyFill="1" applyAlignment="1">
      <alignment horizontal="center"/>
    </xf>
    <xf numFmtId="0" fontId="51" fillId="2" borderId="0" xfId="0" applyFont="1" applyFill="1"/>
    <xf numFmtId="0" fontId="38" fillId="3" borderId="0" xfId="0" applyFont="1" applyFill="1" applyAlignment="1">
      <alignment vertical="center"/>
    </xf>
    <xf numFmtId="0" fontId="40" fillId="0" borderId="0" xfId="0" applyFont="1" applyFill="1" applyBorder="1" applyAlignment="1">
      <alignment horizontal="center"/>
    </xf>
    <xf numFmtId="0" fontId="40" fillId="2" borderId="0" xfId="0" applyFont="1" applyFill="1" applyAlignment="1"/>
    <xf numFmtId="0" fontId="49" fillId="2" borderId="0" xfId="0" applyFont="1" applyFill="1" applyAlignment="1">
      <alignment horizontal="left"/>
    </xf>
    <xf numFmtId="0" fontId="38" fillId="3" borderId="0" xfId="0" applyFont="1" applyFill="1" applyAlignment="1"/>
    <xf numFmtId="0" fontId="45" fillId="4" borderId="0" xfId="0" applyFont="1" applyFill="1" applyAlignment="1"/>
    <xf numFmtId="9" fontId="46" fillId="2" borderId="0" xfId="1" applyFont="1" applyFill="1" applyAlignment="1">
      <alignment horizontal="right"/>
    </xf>
    <xf numFmtId="0" fontId="40" fillId="2" borderId="0" xfId="0" applyFont="1" applyFill="1" applyAlignment="1">
      <alignment horizontal="center"/>
    </xf>
    <xf numFmtId="9" fontId="52" fillId="2" borderId="0" xfId="1" applyFont="1" applyFill="1" applyAlignment="1">
      <alignment horizontal="center"/>
    </xf>
    <xf numFmtId="0" fontId="51" fillId="2" borderId="0" xfId="0" applyFont="1" applyFill="1" applyAlignment="1">
      <alignment horizontal="center"/>
    </xf>
    <xf numFmtId="3" fontId="40" fillId="2" borderId="0" xfId="0" applyNumberFormat="1" applyFont="1" applyFill="1" applyAlignment="1">
      <alignment horizontal="center"/>
    </xf>
    <xf numFmtId="3" fontId="40" fillId="2" borderId="0" xfId="0" applyNumberFormat="1" applyFont="1" applyFill="1"/>
    <xf numFmtId="3" fontId="40" fillId="2" borderId="0" xfId="0" applyNumberFormat="1" applyFont="1" applyFill="1" applyBorder="1"/>
    <xf numFmtId="3" fontId="39" fillId="3" borderId="0" xfId="0" applyNumberFormat="1" applyFont="1" applyFill="1" applyAlignment="1">
      <alignment horizontal="center"/>
    </xf>
    <xf numFmtId="0" fontId="39" fillId="3" borderId="0" xfId="0" applyFont="1" applyFill="1" applyBorder="1" applyAlignment="1">
      <alignment vertical="center"/>
    </xf>
    <xf numFmtId="0" fontId="38" fillId="3" borderId="0" xfId="0" applyFont="1" applyFill="1" applyAlignment="1">
      <alignment vertical="center" wrapText="1"/>
    </xf>
    <xf numFmtId="3" fontId="40" fillId="2" borderId="0" xfId="0" applyNumberFormat="1" applyFont="1" applyFill="1" applyBorder="1" applyAlignment="1"/>
    <xf numFmtId="3" fontId="39" fillId="3" borderId="0" xfId="0" applyNumberFormat="1" applyFont="1" applyFill="1" applyAlignment="1"/>
    <xf numFmtId="0" fontId="53" fillId="2" borderId="0" xfId="0" applyFont="1" applyFill="1" applyAlignment="1">
      <alignment horizontal="center"/>
    </xf>
    <xf numFmtId="0" fontId="53" fillId="2" borderId="0" xfId="0" applyFont="1" applyFill="1"/>
    <xf numFmtId="9" fontId="46" fillId="2" borderId="0" xfId="1" applyFont="1" applyFill="1" applyAlignment="1"/>
    <xf numFmtId="0" fontId="44" fillId="2" borderId="0" xfId="0" applyFont="1" applyFill="1" applyAlignment="1"/>
    <xf numFmtId="0" fontId="45" fillId="4" borderId="0" xfId="0" applyFont="1" applyFill="1" applyAlignment="1">
      <alignment horizontal="center" vertical="center"/>
    </xf>
    <xf numFmtId="0" fontId="46" fillId="2" borderId="0" xfId="0" applyFont="1" applyFill="1"/>
    <xf numFmtId="165" fontId="40" fillId="2" borderId="0" xfId="0" applyNumberFormat="1" applyFont="1" applyFill="1" applyAlignment="1">
      <alignment horizontal="right"/>
    </xf>
    <xf numFmtId="3" fontId="39" fillId="3" borderId="0" xfId="0" applyNumberFormat="1" applyFont="1" applyFill="1"/>
    <xf numFmtId="3" fontId="45" fillId="4" borderId="0" xfId="0" applyNumberFormat="1" applyFont="1" applyFill="1" applyAlignment="1">
      <alignment horizontal="right"/>
    </xf>
    <xf numFmtId="3" fontId="45" fillId="4" borderId="0" xfId="0" applyNumberFormat="1" applyFont="1" applyFill="1" applyAlignment="1">
      <alignment horizontal="center"/>
    </xf>
    <xf numFmtId="0" fontId="41" fillId="2" borderId="0" xfId="0" applyFont="1" applyFill="1" applyAlignment="1">
      <alignment horizontal="left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/>
    <xf numFmtId="0" fontId="6" fillId="2" borderId="0" xfId="0" applyFont="1" applyFill="1" applyAlignment="1">
      <alignment horizontal="center"/>
    </xf>
    <xf numFmtId="165" fontId="6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21" fillId="4" borderId="0" xfId="0" applyFont="1" applyFill="1" applyBorder="1" applyAlignment="1">
      <alignment horizontal="center"/>
    </xf>
    <xf numFmtId="165" fontId="5" fillId="2" borderId="0" xfId="0" applyNumberFormat="1" applyFont="1" applyFill="1" applyAlignment="1">
      <alignment horizontal="right"/>
    </xf>
    <xf numFmtId="165" fontId="10" fillId="2" borderId="0" xfId="0" applyNumberFormat="1" applyFont="1" applyFill="1"/>
    <xf numFmtId="0" fontId="6" fillId="2" borderId="0" xfId="0" applyFont="1" applyFill="1"/>
    <xf numFmtId="0" fontId="40" fillId="2" borderId="0" xfId="0" applyFont="1" applyFill="1" applyBorder="1"/>
    <xf numFmtId="1" fontId="42" fillId="2" borderId="0" xfId="1" applyNumberFormat="1" applyFont="1" applyFill="1"/>
    <xf numFmtId="3" fontId="54" fillId="2" borderId="0" xfId="0" applyNumberFormat="1" applyFont="1" applyFill="1"/>
    <xf numFmtId="0" fontId="55" fillId="2" borderId="0" xfId="0" applyFont="1" applyFill="1"/>
    <xf numFmtId="3" fontId="42" fillId="2" borderId="0" xfId="0" applyNumberFormat="1" applyFont="1" applyFill="1"/>
    <xf numFmtId="0" fontId="0" fillId="2" borderId="0" xfId="0" applyNumberFormat="1" applyFill="1"/>
    <xf numFmtId="0" fontId="10" fillId="4" borderId="0" xfId="0" applyFont="1" applyFill="1"/>
    <xf numFmtId="0" fontId="4" fillId="2" borderId="0" xfId="0" applyFont="1" applyFill="1"/>
    <xf numFmtId="0" fontId="22" fillId="2" borderId="0" xfId="0" applyFont="1" applyFill="1" applyAlignment="1">
      <alignment horizontal="center"/>
    </xf>
    <xf numFmtId="0" fontId="23" fillId="2" borderId="0" xfId="0" applyFont="1" applyFill="1"/>
    <xf numFmtId="0" fontId="5" fillId="2" borderId="0" xfId="0" applyFont="1" applyFill="1" applyAlignment="1">
      <alignment horizontal="right"/>
    </xf>
    <xf numFmtId="0" fontId="5" fillId="2" borderId="0" xfId="0" applyFont="1" applyFill="1" applyBorder="1" applyAlignment="1">
      <alignment horizontal="right"/>
    </xf>
    <xf numFmtId="165" fontId="38" fillId="2" borderId="0" xfId="0" applyNumberFormat="1" applyFont="1" applyFill="1" applyAlignment="1">
      <alignment horizontal="center"/>
    </xf>
    <xf numFmtId="0" fontId="39" fillId="2" borderId="0" xfId="0" applyFont="1" applyFill="1" applyAlignment="1">
      <alignment horizontal="center" vertical="center" wrapText="1"/>
    </xf>
    <xf numFmtId="3" fontId="38" fillId="3" borderId="0" xfId="0" applyNumberFormat="1" applyFont="1" applyFill="1" applyAlignment="1">
      <alignment horizontal="center"/>
    </xf>
    <xf numFmtId="165" fontId="42" fillId="2" borderId="0" xfId="0" applyNumberFormat="1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0" fontId="10" fillId="2" borderId="0" xfId="0" applyFont="1" applyFill="1" applyAlignment="1">
      <alignment horizontal="right"/>
    </xf>
    <xf numFmtId="165" fontId="5" fillId="2" borderId="0" xfId="0" applyNumberFormat="1" applyFont="1" applyFill="1" applyAlignment="1">
      <alignment horizontal="center"/>
    </xf>
    <xf numFmtId="0" fontId="0" fillId="2" borderId="0" xfId="0" applyFont="1" applyFill="1"/>
    <xf numFmtId="3" fontId="51" fillId="2" borderId="0" xfId="0" applyNumberFormat="1" applyFont="1" applyFill="1"/>
    <xf numFmtId="0" fontId="5" fillId="2" borderId="0" xfId="0" applyNumberFormat="1" applyFont="1" applyFill="1" applyBorder="1" applyAlignment="1">
      <alignment horizontal="center"/>
    </xf>
    <xf numFmtId="0" fontId="4" fillId="37" borderId="0" xfId="0" applyFont="1" applyFill="1"/>
    <xf numFmtId="165" fontId="3" fillId="2" borderId="0" xfId="0" applyNumberFormat="1" applyFont="1" applyFill="1"/>
    <xf numFmtId="168" fontId="45" fillId="4" borderId="0" xfId="0" applyNumberFormat="1" applyFont="1" applyFill="1" applyAlignment="1">
      <alignment horizontal="center"/>
    </xf>
    <xf numFmtId="3" fontId="40" fillId="38" borderId="0" xfId="0" applyNumberFormat="1" applyFont="1" applyFill="1" applyAlignment="1">
      <alignment horizontal="center"/>
    </xf>
    <xf numFmtId="0" fontId="6" fillId="38" borderId="0" xfId="0" applyFont="1" applyFill="1" applyAlignment="1">
      <alignment horizontal="center"/>
    </xf>
    <xf numFmtId="3" fontId="45" fillId="4" borderId="0" xfId="0" applyNumberFormat="1" applyFont="1" applyFill="1" applyAlignment="1">
      <alignment horizontal="center" vertical="center"/>
    </xf>
    <xf numFmtId="0" fontId="20" fillId="4" borderId="5" xfId="0" applyFont="1" applyFill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21" fillId="4" borderId="6" xfId="0" applyFont="1" applyFill="1" applyBorder="1" applyAlignment="1">
      <alignment horizontal="center"/>
    </xf>
    <xf numFmtId="0" fontId="21" fillId="4" borderId="5" xfId="0" applyFont="1" applyFill="1" applyBorder="1" applyAlignment="1">
      <alignment horizontal="center"/>
    </xf>
  </cellXfs>
  <cellStyles count="50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a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Excel Built-in Normal" xfId="49"/>
    <cellStyle name="Incorrecto" xfId="14" builtinId="27" customBuiltin="1"/>
    <cellStyle name="Millares" xfId="2" builtinId="3"/>
    <cellStyle name="Neutral" xfId="15" builtinId="28" customBuiltin="1"/>
    <cellStyle name="Normal" xfId="0" builtinId="0"/>
    <cellStyle name="Normal 10" xfId="7"/>
    <cellStyle name="Normal 13" xfId="8"/>
    <cellStyle name="Normal 6" xfId="3"/>
    <cellStyle name="Normal 7" xfId="4"/>
    <cellStyle name="Normal 8" xfId="5"/>
    <cellStyle name="Normal 9" xfId="6"/>
    <cellStyle name="Notas" xfId="22" builtinId="10" customBuiltin="1"/>
    <cellStyle name="Porcentaje" xfId="1" builtinId="5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9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6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66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7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68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egresos</a:t>
            </a:r>
            <a:r>
              <a:rPr lang="es-ES" sz="1100" baseline="0"/>
              <a:t> GINECOLOGIA</a:t>
            </a:r>
            <a:endParaRPr lang="es-ES" sz="11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6591205076894486E-2"/>
          <c:y val="0.30029383714694502"/>
          <c:w val="0.90558858897444416"/>
          <c:h val="0.58588363847406255"/>
        </c:manualLayout>
      </c:layout>
      <c:lineChart>
        <c:grouping val="standard"/>
        <c:varyColors val="0"/>
        <c:ser>
          <c:idx val="1"/>
          <c:order val="0"/>
          <c:tx>
            <c:strRef>
              <c:f>Comparativos!$I$3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Comparativos!$H$4:$H$15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Comparativos!$I$4:$I$14</c:f>
              <c:numCache>
                <c:formatCode>General</c:formatCode>
                <c:ptCount val="11"/>
                <c:pt idx="0">
                  <c:v>65</c:v>
                </c:pt>
                <c:pt idx="1">
                  <c:v>54</c:v>
                </c:pt>
                <c:pt idx="2">
                  <c:v>147</c:v>
                </c:pt>
                <c:pt idx="3">
                  <c:v>114</c:v>
                </c:pt>
                <c:pt idx="4">
                  <c:v>129</c:v>
                </c:pt>
                <c:pt idx="5">
                  <c:v>144</c:v>
                </c:pt>
                <c:pt idx="6">
                  <c:v>149</c:v>
                </c:pt>
                <c:pt idx="7">
                  <c:v>118</c:v>
                </c:pt>
                <c:pt idx="8">
                  <c:v>143</c:v>
                </c:pt>
                <c:pt idx="9">
                  <c:v>181</c:v>
                </c:pt>
                <c:pt idx="10">
                  <c:v>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F6-424E-8837-B23183152B47}"/>
            </c:ext>
          </c:extLst>
        </c:ser>
        <c:ser>
          <c:idx val="2"/>
          <c:order val="1"/>
          <c:tx>
            <c:strRef>
              <c:f>Comparativos!$J$3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2060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Comparativos!$H$4:$H$15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Comparativos!$J$4:$J$15</c:f>
              <c:numCache>
                <c:formatCode>General</c:formatCode>
                <c:ptCount val="12"/>
                <c:pt idx="0">
                  <c:v>114</c:v>
                </c:pt>
                <c:pt idx="1">
                  <c:v>105</c:v>
                </c:pt>
                <c:pt idx="2">
                  <c:v>117</c:v>
                </c:pt>
                <c:pt idx="3">
                  <c:v>133</c:v>
                </c:pt>
                <c:pt idx="4">
                  <c:v>96</c:v>
                </c:pt>
                <c:pt idx="5">
                  <c:v>118</c:v>
                </c:pt>
                <c:pt idx="6">
                  <c:v>137</c:v>
                </c:pt>
                <c:pt idx="7">
                  <c:v>100</c:v>
                </c:pt>
                <c:pt idx="8">
                  <c:v>131</c:v>
                </c:pt>
                <c:pt idx="9">
                  <c:v>112</c:v>
                </c:pt>
                <c:pt idx="10">
                  <c:v>112</c:v>
                </c:pt>
                <c:pt idx="11">
                  <c:v>117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0F6-424E-8837-B23183152B47}"/>
            </c:ext>
          </c:extLst>
        </c:ser>
        <c:ser>
          <c:idx val="3"/>
          <c:order val="2"/>
          <c:tx>
            <c:strRef>
              <c:f>Comparativos!$K$3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cat>
            <c:strRef>
              <c:f>Comparativos!$H$4:$H$15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Comparativos!$K$4:$K$11</c:f>
              <c:numCache>
                <c:formatCode>General</c:formatCode>
                <c:ptCount val="8"/>
                <c:pt idx="0">
                  <c:v>111</c:v>
                </c:pt>
                <c:pt idx="1">
                  <c:v>111</c:v>
                </c:pt>
                <c:pt idx="2">
                  <c:v>122</c:v>
                </c:pt>
                <c:pt idx="3">
                  <c:v>114</c:v>
                </c:pt>
                <c:pt idx="4">
                  <c:v>119</c:v>
                </c:pt>
                <c:pt idx="5">
                  <c:v>117</c:v>
                </c:pt>
                <c:pt idx="6">
                  <c:v>118</c:v>
                </c:pt>
                <c:pt idx="7">
                  <c:v>115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BC-410C-B136-D794AF425E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3828840"/>
        <c:axId val="153851128"/>
      </c:lineChart>
      <c:catAx>
        <c:axId val="153828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3851128"/>
        <c:crosses val="autoZero"/>
        <c:auto val="1"/>
        <c:lblAlgn val="ctr"/>
        <c:lblOffset val="100"/>
        <c:noMultiLvlLbl val="0"/>
      </c:catAx>
      <c:valAx>
        <c:axId val="153851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3828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cirugia</a:t>
            </a:r>
            <a:r>
              <a:rPr lang="es-ES" sz="1100" baseline="0"/>
              <a:t> cirugia general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Comparativos!$P$84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Comparativos!$P$85:$P$96</c:f>
              <c:numCache>
                <c:formatCode>General</c:formatCode>
                <c:ptCount val="12"/>
                <c:pt idx="0">
                  <c:v>80</c:v>
                </c:pt>
                <c:pt idx="1">
                  <c:v>68</c:v>
                </c:pt>
                <c:pt idx="2">
                  <c:v>65</c:v>
                </c:pt>
                <c:pt idx="3">
                  <c:v>46</c:v>
                </c:pt>
                <c:pt idx="4">
                  <c:v>58</c:v>
                </c:pt>
                <c:pt idx="5">
                  <c:v>72</c:v>
                </c:pt>
                <c:pt idx="6">
                  <c:v>113</c:v>
                </c:pt>
                <c:pt idx="7">
                  <c:v>155</c:v>
                </c:pt>
                <c:pt idx="8">
                  <c:v>106</c:v>
                </c:pt>
                <c:pt idx="9">
                  <c:v>93</c:v>
                </c:pt>
                <c:pt idx="10">
                  <c:v>89</c:v>
                </c:pt>
                <c:pt idx="11">
                  <c:v>82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086-411E-B6BE-74B4B6DEA12F}"/>
            </c:ext>
          </c:extLst>
        </c:ser>
        <c:ser>
          <c:idx val="1"/>
          <c:order val="1"/>
          <c:tx>
            <c:strRef>
              <c:f>Comparativos!$Q$84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Comparativos!$Q$85:$Q$96</c:f>
              <c:numCache>
                <c:formatCode>General</c:formatCode>
                <c:ptCount val="12"/>
                <c:pt idx="0">
                  <c:v>144</c:v>
                </c:pt>
                <c:pt idx="1">
                  <c:v>185</c:v>
                </c:pt>
                <c:pt idx="2">
                  <c:v>232</c:v>
                </c:pt>
                <c:pt idx="3">
                  <c:v>216</c:v>
                </c:pt>
                <c:pt idx="4">
                  <c:v>204</c:v>
                </c:pt>
                <c:pt idx="5">
                  <c:v>158</c:v>
                </c:pt>
                <c:pt idx="6">
                  <c:v>175</c:v>
                </c:pt>
                <c:pt idx="7">
                  <c:v>163</c:v>
                </c:pt>
                <c:pt idx="8">
                  <c:v>204</c:v>
                </c:pt>
                <c:pt idx="9">
                  <c:v>140</c:v>
                </c:pt>
                <c:pt idx="10">
                  <c:v>96</c:v>
                </c:pt>
                <c:pt idx="11">
                  <c:v>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086-411E-B6BE-74B4B6DEA12F}"/>
            </c:ext>
          </c:extLst>
        </c:ser>
        <c:ser>
          <c:idx val="2"/>
          <c:order val="2"/>
          <c:tx>
            <c:strRef>
              <c:f>Comparativos!$R$84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Comparativos!$R$85:$R$92</c:f>
              <c:numCache>
                <c:formatCode>General</c:formatCode>
                <c:ptCount val="8"/>
                <c:pt idx="0">
                  <c:v>154</c:v>
                </c:pt>
                <c:pt idx="1">
                  <c:v>96</c:v>
                </c:pt>
                <c:pt idx="2">
                  <c:v>151</c:v>
                </c:pt>
                <c:pt idx="3">
                  <c:v>145</c:v>
                </c:pt>
                <c:pt idx="4">
                  <c:v>183</c:v>
                </c:pt>
                <c:pt idx="5">
                  <c:v>142</c:v>
                </c:pt>
                <c:pt idx="6">
                  <c:v>135</c:v>
                </c:pt>
                <c:pt idx="7">
                  <c:v>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086-411E-B6BE-74B4B6DEA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04264"/>
        <c:axId val="151804656"/>
      </c:lineChart>
      <c:catAx>
        <c:axId val="151804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4656"/>
        <c:crosses val="autoZero"/>
        <c:auto val="1"/>
        <c:lblAlgn val="ctr"/>
        <c:lblOffset val="100"/>
        <c:noMultiLvlLbl val="0"/>
      </c:catAx>
      <c:valAx>
        <c:axId val="151804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4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cirugia</a:t>
            </a:r>
            <a:r>
              <a:rPr lang="es-ES" sz="1100" baseline="0"/>
              <a:t> urologia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Comparativos!$W$84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Comparativos!$W$85:$W$96</c:f>
              <c:numCache>
                <c:formatCode>General</c:formatCode>
                <c:ptCount val="12"/>
                <c:pt idx="0">
                  <c:v>20</c:v>
                </c:pt>
                <c:pt idx="1">
                  <c:v>31</c:v>
                </c:pt>
                <c:pt idx="2">
                  <c:v>16</c:v>
                </c:pt>
                <c:pt idx="3">
                  <c:v>26</c:v>
                </c:pt>
                <c:pt idx="4">
                  <c:v>17</c:v>
                </c:pt>
                <c:pt idx="5">
                  <c:v>20</c:v>
                </c:pt>
                <c:pt idx="6">
                  <c:v>24</c:v>
                </c:pt>
                <c:pt idx="7">
                  <c:v>27</c:v>
                </c:pt>
                <c:pt idx="8">
                  <c:v>40</c:v>
                </c:pt>
                <c:pt idx="9">
                  <c:v>40</c:v>
                </c:pt>
                <c:pt idx="10">
                  <c:v>26</c:v>
                </c:pt>
                <c:pt idx="11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3B1-4BE1-8217-41D4A3D28B61}"/>
            </c:ext>
          </c:extLst>
        </c:ser>
        <c:ser>
          <c:idx val="1"/>
          <c:order val="1"/>
          <c:tx>
            <c:strRef>
              <c:f>Comparativos!$X$84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Comparativos!$X$85:$X$96</c:f>
              <c:numCache>
                <c:formatCode>General</c:formatCode>
                <c:ptCount val="12"/>
                <c:pt idx="0">
                  <c:v>49</c:v>
                </c:pt>
                <c:pt idx="1">
                  <c:v>44</c:v>
                </c:pt>
                <c:pt idx="2">
                  <c:v>40</c:v>
                </c:pt>
                <c:pt idx="3">
                  <c:v>41</c:v>
                </c:pt>
                <c:pt idx="4">
                  <c:v>40</c:v>
                </c:pt>
                <c:pt idx="5">
                  <c:v>46</c:v>
                </c:pt>
                <c:pt idx="6">
                  <c:v>63</c:v>
                </c:pt>
                <c:pt idx="7">
                  <c:v>66</c:v>
                </c:pt>
                <c:pt idx="8">
                  <c:v>64</c:v>
                </c:pt>
                <c:pt idx="9">
                  <c:v>41</c:v>
                </c:pt>
                <c:pt idx="10">
                  <c:v>23</c:v>
                </c:pt>
                <c:pt idx="1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3B1-4BE1-8217-41D4A3D28B61}"/>
            </c:ext>
          </c:extLst>
        </c:ser>
        <c:ser>
          <c:idx val="2"/>
          <c:order val="2"/>
          <c:tx>
            <c:strRef>
              <c:f>Comparativos!$Y$84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Comparativos!$Y$85:$Y$92</c:f>
              <c:numCache>
                <c:formatCode>General</c:formatCode>
                <c:ptCount val="8"/>
                <c:pt idx="0">
                  <c:v>46</c:v>
                </c:pt>
                <c:pt idx="1">
                  <c:v>57</c:v>
                </c:pt>
                <c:pt idx="2">
                  <c:v>57</c:v>
                </c:pt>
                <c:pt idx="3">
                  <c:v>83</c:v>
                </c:pt>
                <c:pt idx="4">
                  <c:v>54</c:v>
                </c:pt>
                <c:pt idx="5">
                  <c:v>46</c:v>
                </c:pt>
                <c:pt idx="6">
                  <c:v>52</c:v>
                </c:pt>
                <c:pt idx="7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3B1-4BE1-8217-41D4A3D28B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05440"/>
        <c:axId val="151805832"/>
      </c:lineChart>
      <c:catAx>
        <c:axId val="15180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5832"/>
        <c:crosses val="autoZero"/>
        <c:auto val="1"/>
        <c:lblAlgn val="ctr"/>
        <c:lblOffset val="100"/>
        <c:noMultiLvlLbl val="0"/>
      </c:catAx>
      <c:valAx>
        <c:axId val="1518058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cirugia</a:t>
            </a:r>
            <a:r>
              <a:rPr lang="es-ES" sz="1100" baseline="0"/>
              <a:t> otorrino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Comparativos!$AD$84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Comparativos!$AD$85:$AD$96</c:f>
              <c:numCache>
                <c:formatCode>General</c:formatCode>
                <c:ptCount val="12"/>
                <c:pt idx="0">
                  <c:v>2</c:v>
                </c:pt>
                <c:pt idx="1">
                  <c:v>10</c:v>
                </c:pt>
                <c:pt idx="2">
                  <c:v>4</c:v>
                </c:pt>
                <c:pt idx="3">
                  <c:v>23</c:v>
                </c:pt>
                <c:pt idx="4">
                  <c:v>6</c:v>
                </c:pt>
                <c:pt idx="5">
                  <c:v>28</c:v>
                </c:pt>
                <c:pt idx="6">
                  <c:v>16</c:v>
                </c:pt>
                <c:pt idx="7">
                  <c:v>17</c:v>
                </c:pt>
                <c:pt idx="8">
                  <c:v>10</c:v>
                </c:pt>
                <c:pt idx="9">
                  <c:v>9</c:v>
                </c:pt>
                <c:pt idx="10">
                  <c:v>18</c:v>
                </c:pt>
                <c:pt idx="11">
                  <c:v>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E39-4B63-B481-C19F995C9EBF}"/>
            </c:ext>
          </c:extLst>
        </c:ser>
        <c:ser>
          <c:idx val="1"/>
          <c:order val="1"/>
          <c:tx>
            <c:strRef>
              <c:f>Comparativos!$AE$84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Comparativos!$AE$85:$AE$96</c:f>
              <c:numCache>
                <c:formatCode>General</c:formatCode>
                <c:ptCount val="12"/>
                <c:pt idx="0">
                  <c:v>6</c:v>
                </c:pt>
                <c:pt idx="1">
                  <c:v>37</c:v>
                </c:pt>
                <c:pt idx="2">
                  <c:v>9</c:v>
                </c:pt>
                <c:pt idx="3">
                  <c:v>10</c:v>
                </c:pt>
                <c:pt idx="4">
                  <c:v>12</c:v>
                </c:pt>
                <c:pt idx="5">
                  <c:v>28</c:v>
                </c:pt>
                <c:pt idx="6">
                  <c:v>10</c:v>
                </c:pt>
                <c:pt idx="7">
                  <c:v>10</c:v>
                </c:pt>
                <c:pt idx="8">
                  <c:v>17</c:v>
                </c:pt>
                <c:pt idx="9">
                  <c:v>19</c:v>
                </c:pt>
                <c:pt idx="10">
                  <c:v>9</c:v>
                </c:pt>
                <c:pt idx="11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E39-4B63-B481-C19F995C9EBF}"/>
            </c:ext>
          </c:extLst>
        </c:ser>
        <c:ser>
          <c:idx val="2"/>
          <c:order val="2"/>
          <c:tx>
            <c:strRef>
              <c:f>Comparativos!$AF$84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Comparativos!$AF$85:$AF$92</c:f>
              <c:numCache>
                <c:formatCode>General</c:formatCode>
                <c:ptCount val="8"/>
                <c:pt idx="0">
                  <c:v>0</c:v>
                </c:pt>
                <c:pt idx="1">
                  <c:v>10</c:v>
                </c:pt>
                <c:pt idx="2">
                  <c:v>11</c:v>
                </c:pt>
                <c:pt idx="3">
                  <c:v>13</c:v>
                </c:pt>
                <c:pt idx="4">
                  <c:v>10</c:v>
                </c:pt>
                <c:pt idx="5">
                  <c:v>9</c:v>
                </c:pt>
                <c:pt idx="6">
                  <c:v>8</c:v>
                </c:pt>
                <c:pt idx="7">
                  <c:v>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E39-4B63-B481-C19F995C9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57224"/>
        <c:axId val="154857616"/>
      </c:lineChart>
      <c:catAx>
        <c:axId val="154857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857616"/>
        <c:crosses val="autoZero"/>
        <c:auto val="1"/>
        <c:lblAlgn val="ctr"/>
        <c:lblOffset val="100"/>
        <c:noMultiLvlLbl val="0"/>
      </c:catAx>
      <c:valAx>
        <c:axId val="1548576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857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cirugia</a:t>
            </a:r>
            <a:r>
              <a:rPr lang="es-ES" sz="1100" baseline="0"/>
              <a:t> oftalmologia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Comparativos!$AK$84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Comparativos!$AK$85:$AK$96</c:f>
              <c:numCache>
                <c:formatCode>General</c:formatCode>
                <c:ptCount val="12"/>
                <c:pt idx="0">
                  <c:v>2</c:v>
                </c:pt>
                <c:pt idx="1">
                  <c:v>13</c:v>
                </c:pt>
                <c:pt idx="2">
                  <c:v>31</c:v>
                </c:pt>
                <c:pt idx="3">
                  <c:v>8</c:v>
                </c:pt>
                <c:pt idx="4">
                  <c:v>5</c:v>
                </c:pt>
                <c:pt idx="5">
                  <c:v>18</c:v>
                </c:pt>
                <c:pt idx="6">
                  <c:v>9</c:v>
                </c:pt>
                <c:pt idx="7">
                  <c:v>11</c:v>
                </c:pt>
                <c:pt idx="8">
                  <c:v>20</c:v>
                </c:pt>
                <c:pt idx="9">
                  <c:v>4</c:v>
                </c:pt>
                <c:pt idx="10">
                  <c:v>20</c:v>
                </c:pt>
                <c:pt idx="1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4-482D-ABB9-C2847EBE5D77}"/>
            </c:ext>
          </c:extLst>
        </c:ser>
        <c:ser>
          <c:idx val="2"/>
          <c:order val="1"/>
          <c:tx>
            <c:strRef>
              <c:f>Comparativos!$AL$84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Comparativos!$AL$85:$AL$96</c:f>
              <c:numCache>
                <c:formatCode>General</c:formatCode>
                <c:ptCount val="12"/>
                <c:pt idx="0">
                  <c:v>24</c:v>
                </c:pt>
                <c:pt idx="1">
                  <c:v>22</c:v>
                </c:pt>
                <c:pt idx="2">
                  <c:v>27</c:v>
                </c:pt>
                <c:pt idx="3">
                  <c:v>14</c:v>
                </c:pt>
                <c:pt idx="4">
                  <c:v>5</c:v>
                </c:pt>
                <c:pt idx="5">
                  <c:v>0</c:v>
                </c:pt>
                <c:pt idx="6">
                  <c:v>11</c:v>
                </c:pt>
                <c:pt idx="7">
                  <c:v>5</c:v>
                </c:pt>
                <c:pt idx="8">
                  <c:v>4</c:v>
                </c:pt>
                <c:pt idx="9">
                  <c:v>4</c:v>
                </c:pt>
                <c:pt idx="10">
                  <c:v>9</c:v>
                </c:pt>
                <c:pt idx="11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FC4-482D-ABB9-C2847EBE5D77}"/>
            </c:ext>
          </c:extLst>
        </c:ser>
        <c:ser>
          <c:idx val="3"/>
          <c:order val="2"/>
          <c:tx>
            <c:strRef>
              <c:f>Comparativos!$AM$84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Comparativos!$AM$85:$AM$92</c:f>
              <c:numCache>
                <c:formatCode>General</c:formatCode>
                <c:ptCount val="8"/>
                <c:pt idx="0">
                  <c:v>27</c:v>
                </c:pt>
                <c:pt idx="1">
                  <c:v>26</c:v>
                </c:pt>
                <c:pt idx="2">
                  <c:v>42</c:v>
                </c:pt>
                <c:pt idx="3">
                  <c:v>29</c:v>
                </c:pt>
                <c:pt idx="4">
                  <c:v>34</c:v>
                </c:pt>
                <c:pt idx="5">
                  <c:v>44</c:v>
                </c:pt>
                <c:pt idx="6">
                  <c:v>38</c:v>
                </c:pt>
                <c:pt idx="7">
                  <c:v>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32-4FA7-9298-142E26A46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858400"/>
        <c:axId val="154858792"/>
      </c:lineChart>
      <c:catAx>
        <c:axId val="15485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858792"/>
        <c:crosses val="autoZero"/>
        <c:auto val="1"/>
        <c:lblAlgn val="ctr"/>
        <c:lblOffset val="100"/>
        <c:noMultiLvlLbl val="0"/>
      </c:catAx>
      <c:valAx>
        <c:axId val="154858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85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PROCEDIMIENTOS</a:t>
            </a:r>
            <a:r>
              <a:rPr lang="en-US" sz="1200" baseline="0"/>
              <a:t> TODOS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Comparativos!$AR$84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Comparativos!$AQ$85:$AQ$96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Comparativos!$AR$85:$AR$96</c:f>
              <c:numCache>
                <c:formatCode>General</c:formatCode>
                <c:ptCount val="12"/>
                <c:pt idx="0">
                  <c:v>358</c:v>
                </c:pt>
                <c:pt idx="1">
                  <c:v>421</c:v>
                </c:pt>
                <c:pt idx="2">
                  <c:v>416</c:v>
                </c:pt>
                <c:pt idx="3">
                  <c:v>383</c:v>
                </c:pt>
                <c:pt idx="4">
                  <c:v>372</c:v>
                </c:pt>
                <c:pt idx="5">
                  <c:v>424</c:v>
                </c:pt>
                <c:pt idx="6">
                  <c:v>485</c:v>
                </c:pt>
                <c:pt idx="7">
                  <c:v>604</c:v>
                </c:pt>
                <c:pt idx="8">
                  <c:v>550</c:v>
                </c:pt>
                <c:pt idx="9">
                  <c:v>519</c:v>
                </c:pt>
                <c:pt idx="10">
                  <c:v>557</c:v>
                </c:pt>
                <c:pt idx="11">
                  <c:v>483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862-4A69-A05D-BF667CD9225D}"/>
            </c:ext>
          </c:extLst>
        </c:ser>
        <c:ser>
          <c:idx val="1"/>
          <c:order val="1"/>
          <c:tx>
            <c:strRef>
              <c:f>Comparativos!$AS$84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Comparativos!$AQ$85:$AQ$96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Comparativos!$AS$85:$AS$96</c:f>
              <c:numCache>
                <c:formatCode>General</c:formatCode>
                <c:ptCount val="12"/>
                <c:pt idx="0">
                  <c:v>579</c:v>
                </c:pt>
                <c:pt idx="1">
                  <c:v>674</c:v>
                </c:pt>
                <c:pt idx="2">
                  <c:v>701</c:v>
                </c:pt>
                <c:pt idx="3">
                  <c:v>724</c:v>
                </c:pt>
                <c:pt idx="4">
                  <c:v>705</c:v>
                </c:pt>
                <c:pt idx="5">
                  <c:v>695</c:v>
                </c:pt>
                <c:pt idx="6">
                  <c:v>681</c:v>
                </c:pt>
                <c:pt idx="7">
                  <c:v>727</c:v>
                </c:pt>
                <c:pt idx="8">
                  <c:v>752</c:v>
                </c:pt>
                <c:pt idx="9">
                  <c:v>609</c:v>
                </c:pt>
                <c:pt idx="10">
                  <c:v>518</c:v>
                </c:pt>
                <c:pt idx="11">
                  <c:v>524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862-4A69-A05D-BF667CD9225D}"/>
            </c:ext>
          </c:extLst>
        </c:ser>
        <c:ser>
          <c:idx val="2"/>
          <c:order val="2"/>
          <c:tx>
            <c:strRef>
              <c:f>Comparativos!$AT$84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Comparativos!$AQ$85:$AQ$96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Comparativos!$AT$85:$AT$92</c:f>
              <c:numCache>
                <c:formatCode>General</c:formatCode>
                <c:ptCount val="8"/>
                <c:pt idx="0">
                  <c:v>754</c:v>
                </c:pt>
                <c:pt idx="1">
                  <c:v>675</c:v>
                </c:pt>
                <c:pt idx="2">
                  <c:v>428</c:v>
                </c:pt>
                <c:pt idx="3">
                  <c:v>416</c:v>
                </c:pt>
                <c:pt idx="4">
                  <c:v>434</c:v>
                </c:pt>
                <c:pt idx="5">
                  <c:v>799</c:v>
                </c:pt>
                <c:pt idx="6">
                  <c:v>777</c:v>
                </c:pt>
                <c:pt idx="7">
                  <c:v>801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4859576"/>
        <c:axId val="154859968"/>
      </c:lineChart>
      <c:catAx>
        <c:axId val="1548595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859968"/>
        <c:crosses val="autoZero"/>
        <c:auto val="1"/>
        <c:lblAlgn val="ctr"/>
        <c:lblOffset val="100"/>
        <c:noMultiLvlLbl val="0"/>
      </c:catAx>
      <c:valAx>
        <c:axId val="1548599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859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Consulta</a:t>
            </a:r>
            <a:r>
              <a:rPr lang="es-ES" sz="1100" baseline="0"/>
              <a:t> ortopedia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Comparativos!$B$142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Comparativos!$B$143:$B$154</c:f>
              <c:numCache>
                <c:formatCode>General</c:formatCode>
                <c:ptCount val="12"/>
                <c:pt idx="0">
                  <c:v>504</c:v>
                </c:pt>
                <c:pt idx="1">
                  <c:v>558</c:v>
                </c:pt>
                <c:pt idx="2">
                  <c:v>770</c:v>
                </c:pt>
                <c:pt idx="3">
                  <c:v>643</c:v>
                </c:pt>
                <c:pt idx="4">
                  <c:v>597</c:v>
                </c:pt>
                <c:pt idx="5">
                  <c:v>783</c:v>
                </c:pt>
                <c:pt idx="6">
                  <c:v>528</c:v>
                </c:pt>
                <c:pt idx="7">
                  <c:v>648</c:v>
                </c:pt>
                <c:pt idx="8">
                  <c:v>556</c:v>
                </c:pt>
                <c:pt idx="9">
                  <c:v>692</c:v>
                </c:pt>
                <c:pt idx="10">
                  <c:v>563</c:v>
                </c:pt>
                <c:pt idx="11">
                  <c:v>543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D6-45E1-932D-487ACBE42D8A}"/>
            </c:ext>
          </c:extLst>
        </c:ser>
        <c:ser>
          <c:idx val="2"/>
          <c:order val="1"/>
          <c:tx>
            <c:strRef>
              <c:f>Comparativos!$C$142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Comparativos!$C$143:$C$154</c:f>
              <c:numCache>
                <c:formatCode>General</c:formatCode>
                <c:ptCount val="12"/>
                <c:pt idx="0">
                  <c:v>465</c:v>
                </c:pt>
                <c:pt idx="1">
                  <c:v>423</c:v>
                </c:pt>
                <c:pt idx="2">
                  <c:v>514</c:v>
                </c:pt>
                <c:pt idx="3">
                  <c:v>490</c:v>
                </c:pt>
                <c:pt idx="4">
                  <c:v>514</c:v>
                </c:pt>
                <c:pt idx="5">
                  <c:v>724</c:v>
                </c:pt>
                <c:pt idx="6">
                  <c:v>642</c:v>
                </c:pt>
                <c:pt idx="7">
                  <c:v>732</c:v>
                </c:pt>
                <c:pt idx="8">
                  <c:v>627</c:v>
                </c:pt>
                <c:pt idx="9">
                  <c:v>552</c:v>
                </c:pt>
                <c:pt idx="10">
                  <c:v>594</c:v>
                </c:pt>
                <c:pt idx="11">
                  <c:v>552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DD6-45E1-932D-487ACBE42D8A}"/>
            </c:ext>
          </c:extLst>
        </c:ser>
        <c:ser>
          <c:idx val="3"/>
          <c:order val="2"/>
          <c:tx>
            <c:strRef>
              <c:f>Comparativos!$D$142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Comparativos!$D$143:$D$150</c:f>
              <c:numCache>
                <c:formatCode>General</c:formatCode>
                <c:ptCount val="8"/>
                <c:pt idx="0">
                  <c:v>564</c:v>
                </c:pt>
                <c:pt idx="1">
                  <c:v>727</c:v>
                </c:pt>
                <c:pt idx="2">
                  <c:v>588</c:v>
                </c:pt>
                <c:pt idx="3">
                  <c:v>776</c:v>
                </c:pt>
                <c:pt idx="4">
                  <c:v>682</c:v>
                </c:pt>
                <c:pt idx="5">
                  <c:v>610</c:v>
                </c:pt>
                <c:pt idx="6">
                  <c:v>737</c:v>
                </c:pt>
                <c:pt idx="7">
                  <c:v>612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5BB-455E-A5ED-32C743363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01560"/>
        <c:axId val="155201952"/>
      </c:lineChart>
      <c:catAx>
        <c:axId val="155201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201952"/>
        <c:crosses val="autoZero"/>
        <c:auto val="1"/>
        <c:lblAlgn val="ctr"/>
        <c:lblOffset val="100"/>
        <c:noMultiLvlLbl val="0"/>
      </c:catAx>
      <c:valAx>
        <c:axId val="155201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201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consulta ginecologia</a:t>
            </a:r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8986899805027257E-2"/>
          <c:y val="0.28429408264318429"/>
          <c:w val="0.90554350707874198"/>
          <c:h val="0.58588329065964961"/>
        </c:manualLayout>
      </c:layout>
      <c:lineChart>
        <c:grouping val="standard"/>
        <c:varyColors val="0"/>
        <c:ser>
          <c:idx val="1"/>
          <c:order val="0"/>
          <c:tx>
            <c:strRef>
              <c:f>Comparativos!$I$142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Comparativos!$I$143:$I$154</c:f>
              <c:numCache>
                <c:formatCode>General</c:formatCode>
                <c:ptCount val="12"/>
                <c:pt idx="0">
                  <c:v>601</c:v>
                </c:pt>
                <c:pt idx="1">
                  <c:v>665</c:v>
                </c:pt>
                <c:pt idx="2">
                  <c:v>453</c:v>
                </c:pt>
                <c:pt idx="3">
                  <c:v>751</c:v>
                </c:pt>
                <c:pt idx="4">
                  <c:v>817</c:v>
                </c:pt>
                <c:pt idx="5">
                  <c:v>631</c:v>
                </c:pt>
                <c:pt idx="6">
                  <c:v>490</c:v>
                </c:pt>
                <c:pt idx="7">
                  <c:v>670</c:v>
                </c:pt>
                <c:pt idx="8">
                  <c:v>818</c:v>
                </c:pt>
                <c:pt idx="9">
                  <c:v>653</c:v>
                </c:pt>
                <c:pt idx="10">
                  <c:v>675</c:v>
                </c:pt>
                <c:pt idx="11">
                  <c:v>589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55-4A38-AC9D-EE2BDE3271BC}"/>
            </c:ext>
          </c:extLst>
        </c:ser>
        <c:ser>
          <c:idx val="2"/>
          <c:order val="1"/>
          <c:tx>
            <c:strRef>
              <c:f>Comparativos!$J$142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Comparativos!$J$143:$J$154</c:f>
              <c:numCache>
                <c:formatCode>General</c:formatCode>
                <c:ptCount val="12"/>
                <c:pt idx="0">
                  <c:v>607</c:v>
                </c:pt>
                <c:pt idx="1">
                  <c:v>560</c:v>
                </c:pt>
                <c:pt idx="2">
                  <c:v>600</c:v>
                </c:pt>
                <c:pt idx="3">
                  <c:v>624</c:v>
                </c:pt>
                <c:pt idx="4">
                  <c:v>600</c:v>
                </c:pt>
                <c:pt idx="5">
                  <c:v>591</c:v>
                </c:pt>
                <c:pt idx="6">
                  <c:v>569</c:v>
                </c:pt>
                <c:pt idx="7">
                  <c:v>553</c:v>
                </c:pt>
                <c:pt idx="8">
                  <c:v>625</c:v>
                </c:pt>
                <c:pt idx="9">
                  <c:v>677</c:v>
                </c:pt>
                <c:pt idx="10">
                  <c:v>562</c:v>
                </c:pt>
                <c:pt idx="11">
                  <c:v>560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F55-4A38-AC9D-EE2BDE3271BC}"/>
            </c:ext>
          </c:extLst>
        </c:ser>
        <c:ser>
          <c:idx val="3"/>
          <c:order val="2"/>
          <c:tx>
            <c:strRef>
              <c:f>Comparativos!$K$142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Comparativos!$K$143:$K$150</c:f>
              <c:numCache>
                <c:formatCode>General</c:formatCode>
                <c:ptCount val="8"/>
                <c:pt idx="0">
                  <c:v>636</c:v>
                </c:pt>
                <c:pt idx="1">
                  <c:v>565</c:v>
                </c:pt>
                <c:pt idx="2">
                  <c:v>613</c:v>
                </c:pt>
                <c:pt idx="3">
                  <c:v>657</c:v>
                </c:pt>
                <c:pt idx="4">
                  <c:v>668</c:v>
                </c:pt>
                <c:pt idx="5">
                  <c:v>554</c:v>
                </c:pt>
                <c:pt idx="6">
                  <c:v>666</c:v>
                </c:pt>
                <c:pt idx="7">
                  <c:v>422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42-4C2B-A713-94269CF34C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02736"/>
        <c:axId val="155203128"/>
      </c:lineChart>
      <c:catAx>
        <c:axId val="155202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203128"/>
        <c:crosses val="autoZero"/>
        <c:auto val="1"/>
        <c:lblAlgn val="ctr"/>
        <c:lblOffset val="100"/>
        <c:noMultiLvlLbl val="0"/>
      </c:catAx>
      <c:valAx>
        <c:axId val="155203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202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coonsulta cx general</a:t>
            </a:r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Comparativos!$P$142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Comparativos!$P$143:$P$154</c:f>
              <c:numCache>
                <c:formatCode>General</c:formatCode>
                <c:ptCount val="12"/>
                <c:pt idx="0">
                  <c:v>238</c:v>
                </c:pt>
                <c:pt idx="1">
                  <c:v>226</c:v>
                </c:pt>
                <c:pt idx="2">
                  <c:v>231</c:v>
                </c:pt>
                <c:pt idx="3">
                  <c:v>215</c:v>
                </c:pt>
                <c:pt idx="4">
                  <c:v>249</c:v>
                </c:pt>
                <c:pt idx="5">
                  <c:v>210</c:v>
                </c:pt>
                <c:pt idx="6">
                  <c:v>248</c:v>
                </c:pt>
                <c:pt idx="7">
                  <c:v>224</c:v>
                </c:pt>
                <c:pt idx="8">
                  <c:v>225</c:v>
                </c:pt>
                <c:pt idx="9">
                  <c:v>169</c:v>
                </c:pt>
                <c:pt idx="10">
                  <c:v>164</c:v>
                </c:pt>
                <c:pt idx="11">
                  <c:v>142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B97-4D1E-AEBB-822E9CE6E1C4}"/>
            </c:ext>
          </c:extLst>
        </c:ser>
        <c:ser>
          <c:idx val="2"/>
          <c:order val="1"/>
          <c:tx>
            <c:strRef>
              <c:f>Comparativos!$Q$142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Comparativos!$Q$143:$Q$154</c:f>
              <c:numCache>
                <c:formatCode>General</c:formatCode>
                <c:ptCount val="12"/>
                <c:pt idx="0">
                  <c:v>165</c:v>
                </c:pt>
                <c:pt idx="1">
                  <c:v>154</c:v>
                </c:pt>
                <c:pt idx="2">
                  <c:v>174</c:v>
                </c:pt>
                <c:pt idx="3">
                  <c:v>208</c:v>
                </c:pt>
                <c:pt idx="4">
                  <c:v>174</c:v>
                </c:pt>
                <c:pt idx="5">
                  <c:v>174</c:v>
                </c:pt>
                <c:pt idx="6">
                  <c:v>185</c:v>
                </c:pt>
                <c:pt idx="7">
                  <c:v>210</c:v>
                </c:pt>
                <c:pt idx="8">
                  <c:v>183</c:v>
                </c:pt>
                <c:pt idx="9">
                  <c:v>192</c:v>
                </c:pt>
                <c:pt idx="10">
                  <c:v>209</c:v>
                </c:pt>
                <c:pt idx="11">
                  <c:v>180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B97-4D1E-AEBB-822E9CE6E1C4}"/>
            </c:ext>
          </c:extLst>
        </c:ser>
        <c:ser>
          <c:idx val="3"/>
          <c:order val="2"/>
          <c:tx>
            <c:strRef>
              <c:f>Comparativos!$R$142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Comparativos!$R$143:$R$150</c:f>
              <c:numCache>
                <c:formatCode>General</c:formatCode>
                <c:ptCount val="8"/>
                <c:pt idx="0">
                  <c:v>199</c:v>
                </c:pt>
                <c:pt idx="1">
                  <c:v>199</c:v>
                </c:pt>
                <c:pt idx="2">
                  <c:v>252</c:v>
                </c:pt>
                <c:pt idx="3">
                  <c:v>224</c:v>
                </c:pt>
                <c:pt idx="4">
                  <c:v>245</c:v>
                </c:pt>
                <c:pt idx="5">
                  <c:v>193</c:v>
                </c:pt>
                <c:pt idx="6">
                  <c:v>271</c:v>
                </c:pt>
                <c:pt idx="7">
                  <c:v>237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0F2-47C9-B9C1-995AFAF861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03912"/>
        <c:axId val="155204304"/>
      </c:lineChart>
      <c:catAx>
        <c:axId val="155203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204304"/>
        <c:crosses val="autoZero"/>
        <c:auto val="1"/>
        <c:lblAlgn val="ctr"/>
        <c:lblOffset val="100"/>
        <c:noMultiLvlLbl val="0"/>
      </c:catAx>
      <c:valAx>
        <c:axId val="15520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203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CONSULTA</a:t>
            </a:r>
            <a:r>
              <a:rPr lang="es-ES" sz="1100" baseline="0"/>
              <a:t> urologia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Comparativos!$W$142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Comparativos!$W$143:$W$154</c:f>
              <c:numCache>
                <c:formatCode>General</c:formatCode>
                <c:ptCount val="12"/>
                <c:pt idx="0">
                  <c:v>143</c:v>
                </c:pt>
                <c:pt idx="1">
                  <c:v>166</c:v>
                </c:pt>
                <c:pt idx="2">
                  <c:v>198</c:v>
                </c:pt>
                <c:pt idx="3">
                  <c:v>143</c:v>
                </c:pt>
                <c:pt idx="4">
                  <c:v>177</c:v>
                </c:pt>
                <c:pt idx="5">
                  <c:v>110</c:v>
                </c:pt>
                <c:pt idx="6">
                  <c:v>149</c:v>
                </c:pt>
                <c:pt idx="7">
                  <c:v>96</c:v>
                </c:pt>
                <c:pt idx="8">
                  <c:v>109</c:v>
                </c:pt>
                <c:pt idx="9">
                  <c:v>104</c:v>
                </c:pt>
                <c:pt idx="10">
                  <c:v>139</c:v>
                </c:pt>
                <c:pt idx="11">
                  <c:v>126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575-4EC2-87F4-BAD8F1A405F1}"/>
            </c:ext>
          </c:extLst>
        </c:ser>
        <c:ser>
          <c:idx val="2"/>
          <c:order val="1"/>
          <c:tx>
            <c:strRef>
              <c:f>Comparativos!$X$142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Comparativos!$X$143:$X$154</c:f>
              <c:numCache>
                <c:formatCode>General</c:formatCode>
                <c:ptCount val="12"/>
                <c:pt idx="0">
                  <c:v>92</c:v>
                </c:pt>
                <c:pt idx="1">
                  <c:v>129</c:v>
                </c:pt>
                <c:pt idx="2">
                  <c:v>157</c:v>
                </c:pt>
                <c:pt idx="3">
                  <c:v>154</c:v>
                </c:pt>
                <c:pt idx="4">
                  <c:v>157</c:v>
                </c:pt>
                <c:pt idx="5">
                  <c:v>146</c:v>
                </c:pt>
                <c:pt idx="6">
                  <c:v>200</c:v>
                </c:pt>
                <c:pt idx="7">
                  <c:v>186</c:v>
                </c:pt>
                <c:pt idx="8">
                  <c:v>186</c:v>
                </c:pt>
                <c:pt idx="9">
                  <c:v>207</c:v>
                </c:pt>
                <c:pt idx="10">
                  <c:v>183</c:v>
                </c:pt>
                <c:pt idx="11">
                  <c:v>163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575-4EC2-87F4-BAD8F1A405F1}"/>
            </c:ext>
          </c:extLst>
        </c:ser>
        <c:ser>
          <c:idx val="3"/>
          <c:order val="2"/>
          <c:tx>
            <c:strRef>
              <c:f>Comparativos!$Y$142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Comparativos!$Y$143:$Y$150</c:f>
              <c:numCache>
                <c:formatCode>General</c:formatCode>
                <c:ptCount val="8"/>
                <c:pt idx="0">
                  <c:v>197</c:v>
                </c:pt>
                <c:pt idx="1">
                  <c:v>193</c:v>
                </c:pt>
                <c:pt idx="2">
                  <c:v>184</c:v>
                </c:pt>
                <c:pt idx="3">
                  <c:v>208</c:v>
                </c:pt>
                <c:pt idx="4">
                  <c:v>164</c:v>
                </c:pt>
                <c:pt idx="5">
                  <c:v>170</c:v>
                </c:pt>
                <c:pt idx="6">
                  <c:v>204</c:v>
                </c:pt>
                <c:pt idx="7">
                  <c:v>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573-4C19-B64D-D5F8CC2D1E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05088"/>
        <c:axId val="155426824"/>
      </c:lineChart>
      <c:catAx>
        <c:axId val="155205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426824"/>
        <c:crosses val="autoZero"/>
        <c:auto val="1"/>
        <c:lblAlgn val="ctr"/>
        <c:lblOffset val="100"/>
        <c:noMultiLvlLbl val="0"/>
      </c:catAx>
      <c:valAx>
        <c:axId val="155426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205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CONSULTA</a:t>
            </a:r>
            <a:r>
              <a:rPr lang="es-ES" sz="1100" baseline="0"/>
              <a:t> medicina interna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Comparativos!$AD$142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Comparativos!$AD$143:$AD$154</c:f>
              <c:numCache>
                <c:formatCode>General</c:formatCode>
                <c:ptCount val="12"/>
                <c:pt idx="0">
                  <c:v>824</c:v>
                </c:pt>
                <c:pt idx="1">
                  <c:v>714</c:v>
                </c:pt>
                <c:pt idx="2">
                  <c:v>1082</c:v>
                </c:pt>
                <c:pt idx="3">
                  <c:v>926</c:v>
                </c:pt>
                <c:pt idx="4">
                  <c:v>997</c:v>
                </c:pt>
                <c:pt idx="5">
                  <c:v>826</c:v>
                </c:pt>
                <c:pt idx="6">
                  <c:v>910</c:v>
                </c:pt>
                <c:pt idx="7">
                  <c:v>754</c:v>
                </c:pt>
                <c:pt idx="8">
                  <c:v>918</c:v>
                </c:pt>
                <c:pt idx="9">
                  <c:v>785</c:v>
                </c:pt>
                <c:pt idx="10">
                  <c:v>732</c:v>
                </c:pt>
                <c:pt idx="11">
                  <c:v>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E1C-4180-94F9-9171E9962DB9}"/>
            </c:ext>
          </c:extLst>
        </c:ser>
        <c:ser>
          <c:idx val="2"/>
          <c:order val="1"/>
          <c:tx>
            <c:strRef>
              <c:f>Comparativos!$AE$142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Comparativos!$AE$143:$AE$154</c:f>
              <c:numCache>
                <c:formatCode>General</c:formatCode>
                <c:ptCount val="12"/>
                <c:pt idx="0">
                  <c:v>750</c:v>
                </c:pt>
                <c:pt idx="1">
                  <c:v>902</c:v>
                </c:pt>
                <c:pt idx="2">
                  <c:v>908</c:v>
                </c:pt>
                <c:pt idx="3">
                  <c:v>1044</c:v>
                </c:pt>
                <c:pt idx="4">
                  <c:v>907</c:v>
                </c:pt>
                <c:pt idx="5">
                  <c:v>889</c:v>
                </c:pt>
                <c:pt idx="6">
                  <c:v>699</c:v>
                </c:pt>
                <c:pt idx="7">
                  <c:v>778</c:v>
                </c:pt>
                <c:pt idx="8">
                  <c:v>658</c:v>
                </c:pt>
                <c:pt idx="9">
                  <c:v>1009</c:v>
                </c:pt>
                <c:pt idx="10">
                  <c:v>852</c:v>
                </c:pt>
                <c:pt idx="11">
                  <c:v>854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E1C-4180-94F9-9171E9962DB9}"/>
            </c:ext>
          </c:extLst>
        </c:ser>
        <c:ser>
          <c:idx val="3"/>
          <c:order val="2"/>
          <c:tx>
            <c:strRef>
              <c:f>Comparativos!$AF$142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Comparativos!$AF$143:$AF$150</c:f>
              <c:numCache>
                <c:formatCode>General</c:formatCode>
                <c:ptCount val="8"/>
                <c:pt idx="0">
                  <c:v>908</c:v>
                </c:pt>
                <c:pt idx="1">
                  <c:v>792</c:v>
                </c:pt>
                <c:pt idx="2">
                  <c:v>873</c:v>
                </c:pt>
                <c:pt idx="3">
                  <c:v>1182</c:v>
                </c:pt>
                <c:pt idx="4">
                  <c:v>1149</c:v>
                </c:pt>
                <c:pt idx="5">
                  <c:v>961</c:v>
                </c:pt>
                <c:pt idx="6">
                  <c:v>1223</c:v>
                </c:pt>
                <c:pt idx="7">
                  <c:v>1107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74A-4EF6-B5AB-BD68AE3FB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27608"/>
        <c:axId val="155428000"/>
      </c:lineChart>
      <c:catAx>
        <c:axId val="155427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428000"/>
        <c:crosses val="autoZero"/>
        <c:auto val="1"/>
        <c:lblAlgn val="ctr"/>
        <c:lblOffset val="100"/>
        <c:noMultiLvlLbl val="0"/>
      </c:catAx>
      <c:valAx>
        <c:axId val="155428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427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egresos</a:t>
            </a:r>
            <a:r>
              <a:rPr lang="es-ES" sz="1100" baseline="0"/>
              <a:t> m INTERNA</a:t>
            </a:r>
            <a:endParaRPr lang="es-ES" sz="11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Comparativos!$P$3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Comparativos!$P$4:$P$15</c:f>
              <c:numCache>
                <c:formatCode>General</c:formatCode>
                <c:ptCount val="12"/>
                <c:pt idx="0">
                  <c:v>110</c:v>
                </c:pt>
                <c:pt idx="1">
                  <c:v>80</c:v>
                </c:pt>
                <c:pt idx="2">
                  <c:v>137</c:v>
                </c:pt>
                <c:pt idx="3">
                  <c:v>108</c:v>
                </c:pt>
                <c:pt idx="4">
                  <c:v>114</c:v>
                </c:pt>
                <c:pt idx="5">
                  <c:v>97</c:v>
                </c:pt>
                <c:pt idx="6">
                  <c:v>121</c:v>
                </c:pt>
                <c:pt idx="7">
                  <c:v>132</c:v>
                </c:pt>
                <c:pt idx="8">
                  <c:v>130</c:v>
                </c:pt>
                <c:pt idx="9">
                  <c:v>150</c:v>
                </c:pt>
                <c:pt idx="10">
                  <c:v>149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EE1-4D06-A081-964C0241D7A6}"/>
            </c:ext>
          </c:extLst>
        </c:ser>
        <c:ser>
          <c:idx val="2"/>
          <c:order val="1"/>
          <c:tx>
            <c:strRef>
              <c:f>Comparativos!$Q$3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2060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Comparativos!$Q$4:$Q$15</c:f>
              <c:numCache>
                <c:formatCode>General</c:formatCode>
                <c:ptCount val="12"/>
                <c:pt idx="0">
                  <c:v>131</c:v>
                </c:pt>
                <c:pt idx="1">
                  <c:v>121</c:v>
                </c:pt>
                <c:pt idx="2">
                  <c:v>144</c:v>
                </c:pt>
                <c:pt idx="3">
                  <c:v>144</c:v>
                </c:pt>
                <c:pt idx="4">
                  <c:v>131</c:v>
                </c:pt>
                <c:pt idx="5">
                  <c:v>138</c:v>
                </c:pt>
                <c:pt idx="6">
                  <c:v>134</c:v>
                </c:pt>
                <c:pt idx="7">
                  <c:v>125</c:v>
                </c:pt>
                <c:pt idx="8">
                  <c:v>121</c:v>
                </c:pt>
                <c:pt idx="9">
                  <c:v>132</c:v>
                </c:pt>
                <c:pt idx="10">
                  <c:v>134</c:v>
                </c:pt>
                <c:pt idx="11">
                  <c:v>131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EE1-4D06-A081-964C0241D7A6}"/>
            </c:ext>
          </c:extLst>
        </c:ser>
        <c:ser>
          <c:idx val="3"/>
          <c:order val="2"/>
          <c:tx>
            <c:strRef>
              <c:f>Comparativos!$R$3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marker>
              <c:symbol val="diamond"/>
              <c:size val="5"/>
            </c:marker>
            <c:bubble3D val="0"/>
          </c:dPt>
          <c:dPt>
            <c:idx val="1"/>
            <c:marker>
              <c:symbol val="diamond"/>
              <c:size val="5"/>
            </c:marker>
            <c:bubble3D val="0"/>
          </c:dPt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Comparativos!$R$4:$R$11</c:f>
              <c:numCache>
                <c:formatCode>General</c:formatCode>
                <c:ptCount val="8"/>
                <c:pt idx="0">
                  <c:v>140</c:v>
                </c:pt>
                <c:pt idx="1">
                  <c:v>118</c:v>
                </c:pt>
                <c:pt idx="2">
                  <c:v>133</c:v>
                </c:pt>
                <c:pt idx="3">
                  <c:v>119</c:v>
                </c:pt>
                <c:pt idx="4">
                  <c:v>137</c:v>
                </c:pt>
                <c:pt idx="5">
                  <c:v>125</c:v>
                </c:pt>
                <c:pt idx="6">
                  <c:v>139</c:v>
                </c:pt>
                <c:pt idx="7">
                  <c:v>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26C-4CED-A1AE-DDA9781F89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240664"/>
        <c:axId val="154241048"/>
      </c:lineChart>
      <c:catAx>
        <c:axId val="154240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241048"/>
        <c:crosses val="autoZero"/>
        <c:auto val="1"/>
        <c:lblAlgn val="ctr"/>
        <c:lblOffset val="100"/>
        <c:noMultiLvlLbl val="0"/>
      </c:catAx>
      <c:valAx>
        <c:axId val="154241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240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Consulta</a:t>
            </a:r>
            <a:r>
              <a:rPr lang="es-ES" sz="1100" baseline="0"/>
              <a:t> pediatria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Comparativos!$AK$142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Comparativos!$AK$143:$AK$154</c:f>
              <c:numCache>
                <c:formatCode>General</c:formatCode>
                <c:ptCount val="12"/>
                <c:pt idx="0">
                  <c:v>246</c:v>
                </c:pt>
                <c:pt idx="1">
                  <c:v>333</c:v>
                </c:pt>
                <c:pt idx="2">
                  <c:v>359</c:v>
                </c:pt>
                <c:pt idx="3">
                  <c:v>335</c:v>
                </c:pt>
                <c:pt idx="4">
                  <c:v>363</c:v>
                </c:pt>
                <c:pt idx="5">
                  <c:v>367</c:v>
                </c:pt>
                <c:pt idx="6">
                  <c:v>391</c:v>
                </c:pt>
                <c:pt idx="7">
                  <c:v>434</c:v>
                </c:pt>
                <c:pt idx="8">
                  <c:v>431</c:v>
                </c:pt>
                <c:pt idx="9">
                  <c:v>371</c:v>
                </c:pt>
                <c:pt idx="10">
                  <c:v>299</c:v>
                </c:pt>
                <c:pt idx="11">
                  <c:v>275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F4-405A-AF48-AC5943F0B086}"/>
            </c:ext>
          </c:extLst>
        </c:ser>
        <c:ser>
          <c:idx val="2"/>
          <c:order val="1"/>
          <c:tx>
            <c:strRef>
              <c:f>Comparativos!$AL$142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Comparativos!$AL$143:$AL$154</c:f>
              <c:numCache>
                <c:formatCode>General</c:formatCode>
                <c:ptCount val="12"/>
                <c:pt idx="0">
                  <c:v>315</c:v>
                </c:pt>
                <c:pt idx="1">
                  <c:v>295</c:v>
                </c:pt>
                <c:pt idx="2">
                  <c:v>299</c:v>
                </c:pt>
                <c:pt idx="3">
                  <c:v>329</c:v>
                </c:pt>
                <c:pt idx="4">
                  <c:v>299</c:v>
                </c:pt>
                <c:pt idx="5">
                  <c:v>314</c:v>
                </c:pt>
                <c:pt idx="6">
                  <c:v>306</c:v>
                </c:pt>
                <c:pt idx="7">
                  <c:v>320</c:v>
                </c:pt>
                <c:pt idx="8">
                  <c:v>332</c:v>
                </c:pt>
                <c:pt idx="9">
                  <c:v>327</c:v>
                </c:pt>
                <c:pt idx="10">
                  <c:v>311</c:v>
                </c:pt>
                <c:pt idx="11">
                  <c:v>300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5F4-405A-AF48-AC5943F0B086}"/>
            </c:ext>
          </c:extLst>
        </c:ser>
        <c:ser>
          <c:idx val="3"/>
          <c:order val="2"/>
          <c:tx>
            <c:strRef>
              <c:f>Comparativos!$AM$142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Comparativos!$AM$143:$AM$150</c:f>
              <c:numCache>
                <c:formatCode>General</c:formatCode>
                <c:ptCount val="8"/>
                <c:pt idx="0">
                  <c:v>303</c:v>
                </c:pt>
                <c:pt idx="1">
                  <c:v>330</c:v>
                </c:pt>
                <c:pt idx="2">
                  <c:v>349</c:v>
                </c:pt>
                <c:pt idx="3">
                  <c:v>339</c:v>
                </c:pt>
                <c:pt idx="4">
                  <c:v>360</c:v>
                </c:pt>
                <c:pt idx="5">
                  <c:v>310</c:v>
                </c:pt>
                <c:pt idx="6">
                  <c:v>381</c:v>
                </c:pt>
                <c:pt idx="7">
                  <c:v>370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40F-48B3-9205-7C31C5B72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29176"/>
        <c:axId val="155429568"/>
      </c:lineChart>
      <c:catAx>
        <c:axId val="155429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429568"/>
        <c:crosses val="autoZero"/>
        <c:auto val="1"/>
        <c:lblAlgn val="ctr"/>
        <c:lblOffset val="100"/>
        <c:noMultiLvlLbl val="0"/>
      </c:catAx>
      <c:valAx>
        <c:axId val="155429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429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Consulta</a:t>
            </a:r>
            <a:r>
              <a:rPr lang="es-ES" sz="1100" baseline="0"/>
              <a:t> dermatologia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Comparativos!$AR$142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Comparativos!$AR$143:$AR$154</c:f>
              <c:numCache>
                <c:formatCode>General</c:formatCode>
                <c:ptCount val="12"/>
                <c:pt idx="0">
                  <c:v>199</c:v>
                </c:pt>
                <c:pt idx="1">
                  <c:v>277</c:v>
                </c:pt>
                <c:pt idx="2">
                  <c:v>192</c:v>
                </c:pt>
                <c:pt idx="3">
                  <c:v>128</c:v>
                </c:pt>
                <c:pt idx="4">
                  <c:v>142</c:v>
                </c:pt>
                <c:pt idx="5">
                  <c:v>108</c:v>
                </c:pt>
                <c:pt idx="6">
                  <c:v>134</c:v>
                </c:pt>
                <c:pt idx="7">
                  <c:v>136</c:v>
                </c:pt>
                <c:pt idx="8">
                  <c:v>148</c:v>
                </c:pt>
                <c:pt idx="9">
                  <c:v>110</c:v>
                </c:pt>
                <c:pt idx="10">
                  <c:v>107</c:v>
                </c:pt>
                <c:pt idx="11">
                  <c:v>120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F7-447D-B0C2-8B8CEF1E49BD}"/>
            </c:ext>
          </c:extLst>
        </c:ser>
        <c:ser>
          <c:idx val="2"/>
          <c:order val="1"/>
          <c:tx>
            <c:strRef>
              <c:f>Comparativos!$AS$142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Comparativos!$AS$143:$AS$154</c:f>
              <c:numCache>
                <c:formatCode>General</c:formatCode>
                <c:ptCount val="12"/>
                <c:pt idx="0">
                  <c:v>105</c:v>
                </c:pt>
                <c:pt idx="1">
                  <c:v>137</c:v>
                </c:pt>
                <c:pt idx="2">
                  <c:v>128</c:v>
                </c:pt>
                <c:pt idx="3">
                  <c:v>133</c:v>
                </c:pt>
                <c:pt idx="4">
                  <c:v>128</c:v>
                </c:pt>
                <c:pt idx="5">
                  <c:v>117</c:v>
                </c:pt>
                <c:pt idx="6">
                  <c:v>136</c:v>
                </c:pt>
                <c:pt idx="7">
                  <c:v>140</c:v>
                </c:pt>
                <c:pt idx="8">
                  <c:v>152</c:v>
                </c:pt>
                <c:pt idx="9">
                  <c:v>160</c:v>
                </c:pt>
                <c:pt idx="10">
                  <c:v>166</c:v>
                </c:pt>
                <c:pt idx="11">
                  <c:v>136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8F7-447D-B0C2-8B8CEF1E49BD}"/>
            </c:ext>
          </c:extLst>
        </c:ser>
        <c:ser>
          <c:idx val="3"/>
          <c:order val="2"/>
          <c:tx>
            <c:strRef>
              <c:f>Comparativos!$AT$142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Comparativos!$AT$143:$AT$150</c:f>
              <c:numCache>
                <c:formatCode>General</c:formatCode>
                <c:ptCount val="8"/>
                <c:pt idx="0">
                  <c:v>149</c:v>
                </c:pt>
                <c:pt idx="1">
                  <c:v>239</c:v>
                </c:pt>
                <c:pt idx="2">
                  <c:v>181</c:v>
                </c:pt>
                <c:pt idx="3">
                  <c:v>156</c:v>
                </c:pt>
                <c:pt idx="4">
                  <c:v>195</c:v>
                </c:pt>
                <c:pt idx="5">
                  <c:v>63</c:v>
                </c:pt>
                <c:pt idx="6">
                  <c:v>194</c:v>
                </c:pt>
                <c:pt idx="7">
                  <c:v>137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4CD-4195-AFEF-8E670898CC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429960"/>
        <c:axId val="155430352"/>
      </c:lineChart>
      <c:catAx>
        <c:axId val="155429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430352"/>
        <c:crosses val="autoZero"/>
        <c:auto val="1"/>
        <c:lblAlgn val="ctr"/>
        <c:lblOffset val="100"/>
        <c:noMultiLvlLbl val="0"/>
      </c:catAx>
      <c:valAx>
        <c:axId val="155430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429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Consulta</a:t>
            </a:r>
            <a:r>
              <a:rPr lang="es-ES" sz="1100" baseline="0"/>
              <a:t> oftalmologia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Comparativos!$AY$142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Comparativos!$AY$143:$AY$154</c:f>
              <c:numCache>
                <c:formatCode>General</c:formatCode>
                <c:ptCount val="12"/>
                <c:pt idx="0">
                  <c:v>132</c:v>
                </c:pt>
                <c:pt idx="1">
                  <c:v>74</c:v>
                </c:pt>
                <c:pt idx="2">
                  <c:v>74</c:v>
                </c:pt>
                <c:pt idx="3">
                  <c:v>65</c:v>
                </c:pt>
                <c:pt idx="4">
                  <c:v>47</c:v>
                </c:pt>
                <c:pt idx="5">
                  <c:v>76</c:v>
                </c:pt>
                <c:pt idx="6">
                  <c:v>103</c:v>
                </c:pt>
                <c:pt idx="7">
                  <c:v>93</c:v>
                </c:pt>
                <c:pt idx="8">
                  <c:v>115</c:v>
                </c:pt>
                <c:pt idx="9">
                  <c:v>152</c:v>
                </c:pt>
                <c:pt idx="10">
                  <c:v>177</c:v>
                </c:pt>
                <c:pt idx="11">
                  <c:v>142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CA-4F10-8DAF-0D5FE4B85DC1}"/>
            </c:ext>
          </c:extLst>
        </c:ser>
        <c:ser>
          <c:idx val="2"/>
          <c:order val="1"/>
          <c:tx>
            <c:strRef>
              <c:f>Comparativos!$AZ$142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Comparativos!$AZ$143:$AZ$154</c:f>
              <c:numCache>
                <c:formatCode>General</c:formatCode>
                <c:ptCount val="12"/>
                <c:pt idx="0">
                  <c:v>159</c:v>
                </c:pt>
                <c:pt idx="1">
                  <c:v>145</c:v>
                </c:pt>
                <c:pt idx="2">
                  <c:v>150</c:v>
                </c:pt>
                <c:pt idx="3">
                  <c:v>195</c:v>
                </c:pt>
                <c:pt idx="4">
                  <c:v>150</c:v>
                </c:pt>
                <c:pt idx="5">
                  <c:v>130</c:v>
                </c:pt>
                <c:pt idx="6">
                  <c:v>146</c:v>
                </c:pt>
                <c:pt idx="7">
                  <c:v>138</c:v>
                </c:pt>
                <c:pt idx="8">
                  <c:v>153</c:v>
                </c:pt>
                <c:pt idx="9">
                  <c:v>200</c:v>
                </c:pt>
                <c:pt idx="10">
                  <c:v>173</c:v>
                </c:pt>
                <c:pt idx="11">
                  <c:v>160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CA-4F10-8DAF-0D5FE4B85DC1}"/>
            </c:ext>
          </c:extLst>
        </c:ser>
        <c:ser>
          <c:idx val="3"/>
          <c:order val="2"/>
          <c:tx>
            <c:strRef>
              <c:f>Comparativos!$BA$142</c:f>
              <c:strCache>
                <c:ptCount val="1"/>
                <c:pt idx="0">
                  <c:v>2019</c:v>
                </c:pt>
              </c:strCache>
            </c:strRef>
          </c:tx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Comparativos!$BA$143:$BA$150</c:f>
              <c:numCache>
                <c:formatCode>General</c:formatCode>
                <c:ptCount val="8"/>
                <c:pt idx="0">
                  <c:v>163</c:v>
                </c:pt>
                <c:pt idx="1">
                  <c:v>240</c:v>
                </c:pt>
                <c:pt idx="2">
                  <c:v>174</c:v>
                </c:pt>
                <c:pt idx="3">
                  <c:v>153</c:v>
                </c:pt>
                <c:pt idx="4">
                  <c:v>169</c:v>
                </c:pt>
                <c:pt idx="5">
                  <c:v>148</c:v>
                </c:pt>
                <c:pt idx="6">
                  <c:v>153</c:v>
                </c:pt>
                <c:pt idx="7">
                  <c:v>142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71F-48D9-B09D-AED5BBBBA2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58824"/>
        <c:axId val="155759216"/>
      </c:lineChart>
      <c:catAx>
        <c:axId val="155758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759216"/>
        <c:crosses val="autoZero"/>
        <c:auto val="1"/>
        <c:lblAlgn val="ctr"/>
        <c:lblOffset val="100"/>
        <c:noMultiLvlLbl val="0"/>
      </c:catAx>
      <c:valAx>
        <c:axId val="1557592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7588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Consulta</a:t>
            </a:r>
            <a:r>
              <a:rPr lang="es-ES" sz="1100" baseline="0"/>
              <a:t> otorrino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Comparativos!$BF$142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Comparativos!$BF$143:$BF$154</c:f>
              <c:numCache>
                <c:formatCode>General</c:formatCode>
                <c:ptCount val="12"/>
                <c:pt idx="0">
                  <c:v>224</c:v>
                </c:pt>
                <c:pt idx="1">
                  <c:v>160</c:v>
                </c:pt>
                <c:pt idx="2">
                  <c:v>182</c:v>
                </c:pt>
                <c:pt idx="3">
                  <c:v>120</c:v>
                </c:pt>
                <c:pt idx="4">
                  <c:v>110</c:v>
                </c:pt>
                <c:pt idx="5">
                  <c:v>254</c:v>
                </c:pt>
                <c:pt idx="6">
                  <c:v>255</c:v>
                </c:pt>
                <c:pt idx="7">
                  <c:v>176</c:v>
                </c:pt>
                <c:pt idx="8">
                  <c:v>208</c:v>
                </c:pt>
                <c:pt idx="9">
                  <c:v>212</c:v>
                </c:pt>
                <c:pt idx="10">
                  <c:v>121</c:v>
                </c:pt>
                <c:pt idx="11">
                  <c:v>143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91C-4413-953D-E77394623D46}"/>
            </c:ext>
          </c:extLst>
        </c:ser>
        <c:ser>
          <c:idx val="2"/>
          <c:order val="1"/>
          <c:tx>
            <c:strRef>
              <c:f>Comparativos!$BG$142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Comparativos!$BG$143:$BG$154</c:f>
              <c:numCache>
                <c:formatCode>General</c:formatCode>
                <c:ptCount val="12"/>
                <c:pt idx="0">
                  <c:v>105</c:v>
                </c:pt>
                <c:pt idx="1">
                  <c:v>235</c:v>
                </c:pt>
                <c:pt idx="2">
                  <c:v>190</c:v>
                </c:pt>
                <c:pt idx="3">
                  <c:v>139</c:v>
                </c:pt>
                <c:pt idx="4">
                  <c:v>190</c:v>
                </c:pt>
                <c:pt idx="5">
                  <c:v>155</c:v>
                </c:pt>
                <c:pt idx="6">
                  <c:v>253</c:v>
                </c:pt>
                <c:pt idx="7">
                  <c:v>158</c:v>
                </c:pt>
                <c:pt idx="8">
                  <c:v>174</c:v>
                </c:pt>
                <c:pt idx="9">
                  <c:v>174</c:v>
                </c:pt>
                <c:pt idx="10">
                  <c:v>178</c:v>
                </c:pt>
                <c:pt idx="11">
                  <c:v>170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91C-4413-953D-E77394623D46}"/>
            </c:ext>
          </c:extLst>
        </c:ser>
        <c:ser>
          <c:idx val="3"/>
          <c:order val="2"/>
          <c:tx>
            <c:strRef>
              <c:f>Comparativos!$BH$142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Comparativos!$BH$143:$BH$150</c:f>
              <c:numCache>
                <c:formatCode>General</c:formatCode>
                <c:ptCount val="8"/>
                <c:pt idx="0">
                  <c:v>125</c:v>
                </c:pt>
                <c:pt idx="1">
                  <c:v>230</c:v>
                </c:pt>
                <c:pt idx="2">
                  <c:v>173</c:v>
                </c:pt>
                <c:pt idx="3">
                  <c:v>197</c:v>
                </c:pt>
                <c:pt idx="4">
                  <c:v>169</c:v>
                </c:pt>
                <c:pt idx="5">
                  <c:v>228</c:v>
                </c:pt>
                <c:pt idx="6">
                  <c:v>130</c:v>
                </c:pt>
                <c:pt idx="7">
                  <c:v>195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3D-4DC9-B133-77B5C2D0A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760000"/>
        <c:axId val="155760392"/>
      </c:lineChart>
      <c:catAx>
        <c:axId val="155760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760392"/>
        <c:crosses val="autoZero"/>
        <c:auto val="1"/>
        <c:lblAlgn val="ctr"/>
        <c:lblOffset val="100"/>
        <c:noMultiLvlLbl val="0"/>
      </c:catAx>
      <c:valAx>
        <c:axId val="155760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760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CONSULTA</a:t>
            </a:r>
            <a:r>
              <a:rPr lang="en-US" sz="1200" baseline="0"/>
              <a:t>  ESPECIALIZADA TOTAL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Comparativos!$BM$142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Comparativos!$BM$143:$BM$154</c:f>
              <c:numCache>
                <c:formatCode>General</c:formatCode>
                <c:ptCount val="12"/>
                <c:pt idx="0">
                  <c:v>3111</c:v>
                </c:pt>
                <c:pt idx="1">
                  <c:v>3173</c:v>
                </c:pt>
                <c:pt idx="2">
                  <c:v>3541</c:v>
                </c:pt>
                <c:pt idx="3">
                  <c:v>3326</c:v>
                </c:pt>
                <c:pt idx="4">
                  <c:v>3499</c:v>
                </c:pt>
                <c:pt idx="5">
                  <c:v>3365</c:v>
                </c:pt>
                <c:pt idx="6">
                  <c:v>3208</c:v>
                </c:pt>
                <c:pt idx="7">
                  <c:v>3231</c:v>
                </c:pt>
                <c:pt idx="8">
                  <c:v>3528</c:v>
                </c:pt>
                <c:pt idx="9">
                  <c:v>3248</c:v>
                </c:pt>
                <c:pt idx="10">
                  <c:v>2977</c:v>
                </c:pt>
                <c:pt idx="11">
                  <c:v>2705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A1-47A3-BA4D-D277DFB7776E}"/>
            </c:ext>
          </c:extLst>
        </c:ser>
        <c:ser>
          <c:idx val="2"/>
          <c:order val="1"/>
          <c:tx>
            <c:strRef>
              <c:f>Comparativos!$BN$142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Comparativos!$BN$143:$BN$154</c:f>
              <c:numCache>
                <c:formatCode>General</c:formatCode>
                <c:ptCount val="12"/>
                <c:pt idx="0">
                  <c:v>2763</c:v>
                </c:pt>
                <c:pt idx="1">
                  <c:v>2980</c:v>
                </c:pt>
                <c:pt idx="2">
                  <c:v>3120</c:v>
                </c:pt>
                <c:pt idx="3">
                  <c:v>3316</c:v>
                </c:pt>
                <c:pt idx="4">
                  <c:v>3119</c:v>
                </c:pt>
                <c:pt idx="5">
                  <c:v>3240</c:v>
                </c:pt>
                <c:pt idx="6">
                  <c:v>3136</c:v>
                </c:pt>
                <c:pt idx="7">
                  <c:v>3215</c:v>
                </c:pt>
                <c:pt idx="8">
                  <c:v>3090</c:v>
                </c:pt>
                <c:pt idx="9">
                  <c:v>3498</c:v>
                </c:pt>
                <c:pt idx="10">
                  <c:v>3228</c:v>
                </c:pt>
                <c:pt idx="11">
                  <c:v>3075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A1-47A3-BA4D-D277DFB7776E}"/>
            </c:ext>
          </c:extLst>
        </c:ser>
        <c:ser>
          <c:idx val="3"/>
          <c:order val="2"/>
          <c:tx>
            <c:strRef>
              <c:f>Comparativos!$BO$142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Comparativos!$A$143:$A$154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Comparativos!$BO$143:$BO$150</c:f>
              <c:numCache>
                <c:formatCode>General</c:formatCode>
                <c:ptCount val="8"/>
                <c:pt idx="0">
                  <c:v>3244</c:v>
                </c:pt>
                <c:pt idx="1">
                  <c:v>3515</c:v>
                </c:pt>
                <c:pt idx="2">
                  <c:v>3387</c:v>
                </c:pt>
                <c:pt idx="3">
                  <c:v>3892</c:v>
                </c:pt>
                <c:pt idx="4">
                  <c:v>3801</c:v>
                </c:pt>
                <c:pt idx="5">
                  <c:v>3237</c:v>
                </c:pt>
                <c:pt idx="6">
                  <c:v>3959</c:v>
                </c:pt>
                <c:pt idx="7">
                  <c:v>3321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BA5-4D81-977B-F62C3D86D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761176"/>
        <c:axId val="155761568"/>
      </c:lineChart>
      <c:catAx>
        <c:axId val="1557611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761568"/>
        <c:crosses val="autoZero"/>
        <c:auto val="1"/>
        <c:lblAlgn val="ctr"/>
        <c:lblOffset val="100"/>
        <c:noMultiLvlLbl val="0"/>
      </c:catAx>
      <c:valAx>
        <c:axId val="1557615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761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NUTRICION</a:t>
            </a:r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Comparativos!$B$183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Comparativos!$B$184:$B$195</c:f>
              <c:numCache>
                <c:formatCode>General</c:formatCode>
                <c:ptCount val="12"/>
                <c:pt idx="0">
                  <c:v>340</c:v>
                </c:pt>
                <c:pt idx="1">
                  <c:v>301</c:v>
                </c:pt>
                <c:pt idx="2">
                  <c:v>266</c:v>
                </c:pt>
                <c:pt idx="3">
                  <c:v>233</c:v>
                </c:pt>
                <c:pt idx="4">
                  <c:v>260</c:v>
                </c:pt>
                <c:pt idx="5">
                  <c:v>156</c:v>
                </c:pt>
                <c:pt idx="6">
                  <c:v>145</c:v>
                </c:pt>
                <c:pt idx="7">
                  <c:v>146</c:v>
                </c:pt>
                <c:pt idx="8">
                  <c:v>199</c:v>
                </c:pt>
                <c:pt idx="9">
                  <c:v>224</c:v>
                </c:pt>
                <c:pt idx="10">
                  <c:v>210</c:v>
                </c:pt>
                <c:pt idx="11">
                  <c:v>190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B1-42F1-B54E-3AD243AE99A7}"/>
            </c:ext>
          </c:extLst>
        </c:ser>
        <c:ser>
          <c:idx val="2"/>
          <c:order val="1"/>
          <c:tx>
            <c:strRef>
              <c:f>Comparativos!$C$183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Comparativos!$C$184:$C$195</c:f>
              <c:numCache>
                <c:formatCode>General</c:formatCode>
                <c:ptCount val="12"/>
                <c:pt idx="0">
                  <c:v>268</c:v>
                </c:pt>
                <c:pt idx="1">
                  <c:v>266</c:v>
                </c:pt>
                <c:pt idx="2">
                  <c:v>275</c:v>
                </c:pt>
                <c:pt idx="3">
                  <c:v>258</c:v>
                </c:pt>
                <c:pt idx="4">
                  <c:v>275</c:v>
                </c:pt>
                <c:pt idx="5">
                  <c:v>187</c:v>
                </c:pt>
                <c:pt idx="6">
                  <c:v>265</c:v>
                </c:pt>
                <c:pt idx="7">
                  <c:v>246</c:v>
                </c:pt>
                <c:pt idx="8">
                  <c:v>216</c:v>
                </c:pt>
                <c:pt idx="9">
                  <c:v>260</c:v>
                </c:pt>
                <c:pt idx="10">
                  <c:v>214</c:v>
                </c:pt>
                <c:pt idx="11">
                  <c:v>210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2B1-42F1-B54E-3AD243AE99A7}"/>
            </c:ext>
          </c:extLst>
        </c:ser>
        <c:ser>
          <c:idx val="3"/>
          <c:order val="2"/>
          <c:tx>
            <c:strRef>
              <c:f>Comparativos!$D$183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Comparativos!$D$184:$D$191</c:f>
              <c:numCache>
                <c:formatCode>General</c:formatCode>
                <c:ptCount val="8"/>
                <c:pt idx="0">
                  <c:v>233</c:v>
                </c:pt>
                <c:pt idx="1">
                  <c:v>217</c:v>
                </c:pt>
                <c:pt idx="2">
                  <c:v>235</c:v>
                </c:pt>
                <c:pt idx="3">
                  <c:v>214</c:v>
                </c:pt>
                <c:pt idx="4">
                  <c:v>229</c:v>
                </c:pt>
                <c:pt idx="5">
                  <c:v>211</c:v>
                </c:pt>
                <c:pt idx="6">
                  <c:v>230</c:v>
                </c:pt>
                <c:pt idx="7">
                  <c:v>254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447-46E2-8026-858176343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56192"/>
        <c:axId val="189956584"/>
      </c:lineChart>
      <c:catAx>
        <c:axId val="18995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56584"/>
        <c:crosses val="autoZero"/>
        <c:auto val="1"/>
        <c:lblAlgn val="ctr"/>
        <c:lblOffset val="100"/>
        <c:noMultiLvlLbl val="0"/>
      </c:catAx>
      <c:valAx>
        <c:axId val="1899565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5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096956054657239"/>
          <c:y val="0.151626730341934"/>
          <c:w val="0.44921812569681263"/>
          <c:h val="9.00006677168158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</a:t>
            </a:r>
            <a:r>
              <a:rPr lang="en-US" sz="1200" baseline="0"/>
              <a:t> CONSULTA APOYO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Comparativos!$AE$183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Comparativos!$AE$184:$AE$195</c:f>
              <c:numCache>
                <c:formatCode>General</c:formatCode>
                <c:ptCount val="12"/>
                <c:pt idx="0">
                  <c:v>1819</c:v>
                </c:pt>
                <c:pt idx="1">
                  <c:v>2063</c:v>
                </c:pt>
                <c:pt idx="2">
                  <c:v>2234</c:v>
                </c:pt>
                <c:pt idx="3">
                  <c:v>1882</c:v>
                </c:pt>
                <c:pt idx="4">
                  <c:v>2489</c:v>
                </c:pt>
                <c:pt idx="5">
                  <c:v>2247</c:v>
                </c:pt>
                <c:pt idx="6">
                  <c:v>2329</c:v>
                </c:pt>
                <c:pt idx="7">
                  <c:v>2167</c:v>
                </c:pt>
                <c:pt idx="8">
                  <c:v>2267</c:v>
                </c:pt>
                <c:pt idx="9">
                  <c:v>2028</c:v>
                </c:pt>
                <c:pt idx="10">
                  <c:v>1917</c:v>
                </c:pt>
                <c:pt idx="11">
                  <c:v>1808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6B-45C1-A435-82EB26B9AAF8}"/>
            </c:ext>
          </c:extLst>
        </c:ser>
        <c:ser>
          <c:idx val="1"/>
          <c:order val="1"/>
          <c:tx>
            <c:strRef>
              <c:f>Comparativos!$AF$183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Comparativos!$AF$184:$AF$195</c:f>
              <c:numCache>
                <c:formatCode>General</c:formatCode>
                <c:ptCount val="12"/>
                <c:pt idx="0">
                  <c:v>1973</c:v>
                </c:pt>
                <c:pt idx="1">
                  <c:v>1868</c:v>
                </c:pt>
                <c:pt idx="2">
                  <c:v>1868</c:v>
                </c:pt>
                <c:pt idx="3">
                  <c:v>1935</c:v>
                </c:pt>
                <c:pt idx="4">
                  <c:v>2177</c:v>
                </c:pt>
                <c:pt idx="5">
                  <c:v>1952</c:v>
                </c:pt>
                <c:pt idx="6">
                  <c:v>1811</c:v>
                </c:pt>
                <c:pt idx="7">
                  <c:v>2313</c:v>
                </c:pt>
                <c:pt idx="8">
                  <c:v>1763</c:v>
                </c:pt>
                <c:pt idx="9">
                  <c:v>2346</c:v>
                </c:pt>
                <c:pt idx="10">
                  <c:v>1959</c:v>
                </c:pt>
                <c:pt idx="11">
                  <c:v>1884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6B-45C1-A435-82EB26B9AAF8}"/>
            </c:ext>
          </c:extLst>
        </c:ser>
        <c:ser>
          <c:idx val="2"/>
          <c:order val="2"/>
          <c:tx>
            <c:strRef>
              <c:f>Comparativos!$AG$183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Comparativos!$AG$184:$AG$188</c:f>
              <c:numCache>
                <c:formatCode>General</c:formatCode>
                <c:ptCount val="5"/>
                <c:pt idx="0">
                  <c:v>1293</c:v>
                </c:pt>
                <c:pt idx="1">
                  <c:v>1696</c:v>
                </c:pt>
                <c:pt idx="2">
                  <c:v>1596</c:v>
                </c:pt>
                <c:pt idx="3">
                  <c:v>1650</c:v>
                </c:pt>
                <c:pt idx="4">
                  <c:v>1942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6B-45C1-A435-82EB26B9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957368"/>
        <c:axId val="189957760"/>
      </c:lineChart>
      <c:catAx>
        <c:axId val="18995736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57760"/>
        <c:crosses val="autoZero"/>
        <c:auto val="1"/>
        <c:lblAlgn val="ctr"/>
        <c:lblOffset val="100"/>
        <c:noMultiLvlLbl val="0"/>
      </c:catAx>
      <c:valAx>
        <c:axId val="18995776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57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TERAPIA FISICA</a:t>
            </a:r>
          </a:p>
        </c:rich>
      </c:tx>
      <c:layout>
        <c:manualLayout>
          <c:xMode val="edge"/>
          <c:yMode val="edge"/>
          <c:x val="0.32133349560023838"/>
          <c:y val="4.3194540682414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6.4033164217909014E-2"/>
          <c:y val="0.30029408936234725"/>
          <c:w val="0.89521548679612173"/>
          <c:h val="0.58588329065964961"/>
        </c:manualLayout>
      </c:layout>
      <c:lineChart>
        <c:grouping val="standard"/>
        <c:varyColors val="0"/>
        <c:ser>
          <c:idx val="1"/>
          <c:order val="0"/>
          <c:tx>
            <c:strRef>
              <c:f>Comparativos!$I$183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Comparativos!$I$184:$I$195</c:f>
              <c:numCache>
                <c:formatCode>General</c:formatCode>
                <c:ptCount val="12"/>
                <c:pt idx="0">
                  <c:v>1430</c:v>
                </c:pt>
                <c:pt idx="1">
                  <c:v>1707</c:v>
                </c:pt>
                <c:pt idx="2">
                  <c:v>1939</c:v>
                </c:pt>
                <c:pt idx="3">
                  <c:v>1640</c:v>
                </c:pt>
                <c:pt idx="4">
                  <c:v>2208</c:v>
                </c:pt>
                <c:pt idx="5">
                  <c:v>2068</c:v>
                </c:pt>
                <c:pt idx="6">
                  <c:v>2127</c:v>
                </c:pt>
                <c:pt idx="7">
                  <c:v>1962</c:v>
                </c:pt>
                <c:pt idx="8">
                  <c:v>2015</c:v>
                </c:pt>
                <c:pt idx="9">
                  <c:v>1773</c:v>
                </c:pt>
                <c:pt idx="10">
                  <c:v>1665</c:v>
                </c:pt>
                <c:pt idx="11">
                  <c:v>1580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5C2-4663-BBE7-1F0FD45A462F}"/>
            </c:ext>
          </c:extLst>
        </c:ser>
        <c:ser>
          <c:idx val="2"/>
          <c:order val="1"/>
          <c:tx>
            <c:strRef>
              <c:f>Comparativos!$J$183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Comparativos!$J$184:$J$195</c:f>
              <c:numCache>
                <c:formatCode>General</c:formatCode>
                <c:ptCount val="12"/>
                <c:pt idx="0">
                  <c:v>1607</c:v>
                </c:pt>
                <c:pt idx="1">
                  <c:v>1543</c:v>
                </c:pt>
                <c:pt idx="2">
                  <c:v>1527</c:v>
                </c:pt>
                <c:pt idx="3">
                  <c:v>1640</c:v>
                </c:pt>
                <c:pt idx="4">
                  <c:v>1870</c:v>
                </c:pt>
                <c:pt idx="5">
                  <c:v>1744</c:v>
                </c:pt>
                <c:pt idx="6">
                  <c:v>1521</c:v>
                </c:pt>
                <c:pt idx="7">
                  <c:v>2011</c:v>
                </c:pt>
                <c:pt idx="8">
                  <c:v>1483</c:v>
                </c:pt>
                <c:pt idx="9">
                  <c:v>2024</c:v>
                </c:pt>
                <c:pt idx="10">
                  <c:v>1673</c:v>
                </c:pt>
                <c:pt idx="11">
                  <c:v>1625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5C2-4663-BBE7-1F0FD45A462F}"/>
            </c:ext>
          </c:extLst>
        </c:ser>
        <c:ser>
          <c:idx val="3"/>
          <c:order val="2"/>
          <c:tx>
            <c:strRef>
              <c:f>Comparativos!$K$183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Comparativos!$K$184:$K$191</c:f>
              <c:numCache>
                <c:formatCode>General</c:formatCode>
                <c:ptCount val="8"/>
                <c:pt idx="0">
                  <c:v>994</c:v>
                </c:pt>
                <c:pt idx="1">
                  <c:v>1414</c:v>
                </c:pt>
                <c:pt idx="2">
                  <c:v>1269</c:v>
                </c:pt>
                <c:pt idx="3">
                  <c:v>1352</c:v>
                </c:pt>
                <c:pt idx="4">
                  <c:v>1578</c:v>
                </c:pt>
                <c:pt idx="5">
                  <c:v>1232</c:v>
                </c:pt>
                <c:pt idx="6">
                  <c:v>1418</c:v>
                </c:pt>
                <c:pt idx="7">
                  <c:v>1415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B78-4350-A3FC-C51C9B989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58544"/>
        <c:axId val="189958936"/>
      </c:lineChart>
      <c:catAx>
        <c:axId val="18995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58936"/>
        <c:crosses val="autoZero"/>
        <c:auto val="1"/>
        <c:lblAlgn val="ctr"/>
        <c:lblOffset val="100"/>
        <c:noMultiLvlLbl val="0"/>
      </c:catAx>
      <c:valAx>
        <c:axId val="1899589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5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OPTOMETRIA</a:t>
            </a:r>
          </a:p>
        </c:rich>
      </c:tx>
      <c:layout>
        <c:manualLayout>
          <c:xMode val="edge"/>
          <c:yMode val="edge"/>
          <c:x val="0.38817269248685954"/>
          <c:y val="4.3194540682414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Comparativos!$P$183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Comparativos!$P$184:$P$195</c:f>
              <c:numCache>
                <c:formatCode>General</c:formatCode>
                <c:ptCount val="12"/>
                <c:pt idx="0">
                  <c:v>15</c:v>
                </c:pt>
                <c:pt idx="1">
                  <c:v>17</c:v>
                </c:pt>
                <c:pt idx="2">
                  <c:v>15</c:v>
                </c:pt>
                <c:pt idx="3">
                  <c:v>8</c:v>
                </c:pt>
                <c:pt idx="4">
                  <c:v>19</c:v>
                </c:pt>
                <c:pt idx="5">
                  <c:v>0</c:v>
                </c:pt>
                <c:pt idx="6">
                  <c:v>17</c:v>
                </c:pt>
                <c:pt idx="7">
                  <c:v>7</c:v>
                </c:pt>
                <c:pt idx="8">
                  <c:v>14</c:v>
                </c:pt>
                <c:pt idx="9">
                  <c:v>6</c:v>
                </c:pt>
                <c:pt idx="10">
                  <c:v>9</c:v>
                </c:pt>
                <c:pt idx="11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AC2-4A79-B9C4-9B6261478197}"/>
            </c:ext>
          </c:extLst>
        </c:ser>
        <c:ser>
          <c:idx val="2"/>
          <c:order val="1"/>
          <c:tx>
            <c:strRef>
              <c:f>Comparativos!$Q$183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Comparativos!$Q$184:$Q$195</c:f>
              <c:numCache>
                <c:formatCode>General</c:formatCode>
                <c:ptCount val="12"/>
                <c:pt idx="0">
                  <c:v>22</c:v>
                </c:pt>
                <c:pt idx="1">
                  <c:v>8</c:v>
                </c:pt>
                <c:pt idx="2">
                  <c:v>17</c:v>
                </c:pt>
                <c:pt idx="3">
                  <c:v>5</c:v>
                </c:pt>
                <c:pt idx="4">
                  <c:v>12</c:v>
                </c:pt>
                <c:pt idx="5">
                  <c:v>17</c:v>
                </c:pt>
                <c:pt idx="6">
                  <c:v>24</c:v>
                </c:pt>
                <c:pt idx="7">
                  <c:v>19</c:v>
                </c:pt>
                <c:pt idx="8">
                  <c:v>17</c:v>
                </c:pt>
                <c:pt idx="9">
                  <c:v>7</c:v>
                </c:pt>
                <c:pt idx="10">
                  <c:v>15</c:v>
                </c:pt>
                <c:pt idx="11">
                  <c:v>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AC2-4A79-B9C4-9B6261478197}"/>
            </c:ext>
          </c:extLst>
        </c:ser>
        <c:ser>
          <c:idx val="3"/>
          <c:order val="2"/>
          <c:tx>
            <c:strRef>
              <c:f>Comparativos!$R$183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Comparativos!$R$184:$R$191</c:f>
              <c:numCache>
                <c:formatCode>General</c:formatCode>
                <c:ptCount val="8"/>
                <c:pt idx="0">
                  <c:v>16</c:v>
                </c:pt>
                <c:pt idx="1">
                  <c:v>12</c:v>
                </c:pt>
                <c:pt idx="2">
                  <c:v>21</c:v>
                </c:pt>
                <c:pt idx="3">
                  <c:v>27</c:v>
                </c:pt>
                <c:pt idx="4">
                  <c:v>28</c:v>
                </c:pt>
                <c:pt idx="5">
                  <c:v>16</c:v>
                </c:pt>
                <c:pt idx="6">
                  <c:v>13</c:v>
                </c:pt>
                <c:pt idx="7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BD4-4EF6-B080-26A7EE4500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959720"/>
        <c:axId val="155963240"/>
      </c:lineChart>
      <c:catAx>
        <c:axId val="189959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963240"/>
        <c:crosses val="autoZero"/>
        <c:auto val="1"/>
        <c:lblAlgn val="ctr"/>
        <c:lblOffset val="100"/>
        <c:noMultiLvlLbl val="0"/>
      </c:catAx>
      <c:valAx>
        <c:axId val="155963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89959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PSICOLOGIA</a:t>
            </a:r>
          </a:p>
        </c:rich>
      </c:tx>
      <c:layout>
        <c:manualLayout>
          <c:xMode val="edge"/>
          <c:yMode val="edge"/>
          <c:x val="0.33172994668384659"/>
          <c:y val="4.3194540682414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Comparativos!$W$183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Comparativos!$W$184:$W$195</c:f>
              <c:numCache>
                <c:formatCode>General</c:formatCode>
                <c:ptCount val="12"/>
                <c:pt idx="0">
                  <c:v>34</c:v>
                </c:pt>
                <c:pt idx="1">
                  <c:v>38</c:v>
                </c:pt>
                <c:pt idx="2">
                  <c:v>14</c:v>
                </c:pt>
                <c:pt idx="3">
                  <c:v>1</c:v>
                </c:pt>
                <c:pt idx="4">
                  <c:v>2</c:v>
                </c:pt>
                <c:pt idx="5">
                  <c:v>23</c:v>
                </c:pt>
                <c:pt idx="6">
                  <c:v>40</c:v>
                </c:pt>
                <c:pt idx="7">
                  <c:v>52</c:v>
                </c:pt>
                <c:pt idx="8">
                  <c:v>39</c:v>
                </c:pt>
                <c:pt idx="9">
                  <c:v>25</c:v>
                </c:pt>
                <c:pt idx="10">
                  <c:v>33</c:v>
                </c:pt>
                <c:pt idx="11">
                  <c:v>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AC-406F-A5E6-25B34B18249B}"/>
            </c:ext>
          </c:extLst>
        </c:ser>
        <c:ser>
          <c:idx val="2"/>
          <c:order val="1"/>
          <c:tx>
            <c:strRef>
              <c:f>Comparativos!$X$183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Comparativos!$X$184:$X$195</c:f>
              <c:numCache>
                <c:formatCode>General</c:formatCode>
                <c:ptCount val="12"/>
                <c:pt idx="0">
                  <c:v>76</c:v>
                </c:pt>
                <c:pt idx="1">
                  <c:v>51</c:v>
                </c:pt>
                <c:pt idx="2">
                  <c:v>49</c:v>
                </c:pt>
                <c:pt idx="3">
                  <c:v>32</c:v>
                </c:pt>
                <c:pt idx="4">
                  <c:v>20</c:v>
                </c:pt>
                <c:pt idx="5">
                  <c:v>4</c:v>
                </c:pt>
                <c:pt idx="6">
                  <c:v>1</c:v>
                </c:pt>
                <c:pt idx="7">
                  <c:v>37</c:v>
                </c:pt>
                <c:pt idx="8">
                  <c:v>47</c:v>
                </c:pt>
                <c:pt idx="9">
                  <c:v>55</c:v>
                </c:pt>
                <c:pt idx="10">
                  <c:v>57</c:v>
                </c:pt>
                <c:pt idx="1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AC-406F-A5E6-25B34B18249B}"/>
            </c:ext>
          </c:extLst>
        </c:ser>
        <c:ser>
          <c:idx val="3"/>
          <c:order val="2"/>
          <c:tx>
            <c:strRef>
              <c:f>Comparativos!$Y$183</c:f>
              <c:strCache>
                <c:ptCount val="1"/>
                <c:pt idx="0">
                  <c:v>2019</c:v>
                </c:pt>
              </c:strCache>
            </c:strRef>
          </c:tx>
          <c:marker>
            <c:spPr>
              <a:solidFill>
                <a:srgbClr val="FFFF00"/>
              </a:solidFill>
            </c:spPr>
          </c:marker>
          <c:cat>
            <c:strRef>
              <c:f>Comparativos!$A$184:$A$195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Comparativos!$Y$184:$Y$191</c:f>
              <c:numCache>
                <c:formatCode>General</c:formatCode>
                <c:ptCount val="8"/>
                <c:pt idx="0">
                  <c:v>50</c:v>
                </c:pt>
                <c:pt idx="1">
                  <c:v>53</c:v>
                </c:pt>
                <c:pt idx="2">
                  <c:v>71</c:v>
                </c:pt>
                <c:pt idx="3">
                  <c:v>57</c:v>
                </c:pt>
                <c:pt idx="4">
                  <c:v>107</c:v>
                </c:pt>
                <c:pt idx="5">
                  <c:v>87</c:v>
                </c:pt>
                <c:pt idx="6">
                  <c:v>111</c:v>
                </c:pt>
                <c:pt idx="7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C2A-48D9-863A-236849AA56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964024"/>
        <c:axId val="155964416"/>
      </c:lineChart>
      <c:catAx>
        <c:axId val="155964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964416"/>
        <c:crosses val="autoZero"/>
        <c:auto val="1"/>
        <c:lblAlgn val="ctr"/>
        <c:lblOffset val="100"/>
        <c:noMultiLvlLbl val="0"/>
      </c:catAx>
      <c:valAx>
        <c:axId val="15596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964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egresos</a:t>
            </a:r>
            <a:r>
              <a:rPr lang="es-ES" sz="1100" baseline="0"/>
              <a:t> cx GENERAL</a:t>
            </a:r>
            <a:endParaRPr lang="es-ES" sz="11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2682542836254374E-2"/>
          <c:y val="0.30029383714694502"/>
          <c:w val="0.8917010264909877"/>
          <c:h val="0.58588363847406255"/>
        </c:manualLayout>
      </c:layout>
      <c:lineChart>
        <c:grouping val="standard"/>
        <c:varyColors val="0"/>
        <c:ser>
          <c:idx val="0"/>
          <c:order val="0"/>
          <c:tx>
            <c:strRef>
              <c:f>Comparativos!$W$3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rgbClr val="002060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Comparativos!$W$4:$W$15</c:f>
              <c:numCache>
                <c:formatCode>General</c:formatCode>
                <c:ptCount val="12"/>
                <c:pt idx="0">
                  <c:v>105</c:v>
                </c:pt>
                <c:pt idx="1">
                  <c:v>53</c:v>
                </c:pt>
                <c:pt idx="2">
                  <c:v>75</c:v>
                </c:pt>
                <c:pt idx="3">
                  <c:v>80</c:v>
                </c:pt>
                <c:pt idx="4">
                  <c:v>60</c:v>
                </c:pt>
                <c:pt idx="5">
                  <c:v>70</c:v>
                </c:pt>
                <c:pt idx="6">
                  <c:v>67</c:v>
                </c:pt>
                <c:pt idx="7">
                  <c:v>87</c:v>
                </c:pt>
                <c:pt idx="8">
                  <c:v>61</c:v>
                </c:pt>
                <c:pt idx="9">
                  <c:v>75</c:v>
                </c:pt>
                <c:pt idx="10">
                  <c:v>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4DD-449C-93D7-2C7D6EE1CD10}"/>
            </c:ext>
          </c:extLst>
        </c:ser>
        <c:ser>
          <c:idx val="1"/>
          <c:order val="1"/>
          <c:tx>
            <c:strRef>
              <c:f>Comparativos!$X$3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Comparativos!$X$4:$X$15</c:f>
              <c:numCache>
                <c:formatCode>General</c:formatCode>
                <c:ptCount val="12"/>
                <c:pt idx="0">
                  <c:v>85</c:v>
                </c:pt>
                <c:pt idx="1">
                  <c:v>67</c:v>
                </c:pt>
                <c:pt idx="2">
                  <c:v>39</c:v>
                </c:pt>
                <c:pt idx="3">
                  <c:v>53</c:v>
                </c:pt>
                <c:pt idx="4">
                  <c:v>80</c:v>
                </c:pt>
                <c:pt idx="5">
                  <c:v>65</c:v>
                </c:pt>
                <c:pt idx="6">
                  <c:v>72</c:v>
                </c:pt>
                <c:pt idx="7">
                  <c:v>79</c:v>
                </c:pt>
                <c:pt idx="8">
                  <c:v>85</c:v>
                </c:pt>
                <c:pt idx="9">
                  <c:v>76</c:v>
                </c:pt>
                <c:pt idx="10">
                  <c:v>83</c:v>
                </c:pt>
                <c:pt idx="11">
                  <c:v>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4DD-449C-93D7-2C7D6EE1CD10}"/>
            </c:ext>
          </c:extLst>
        </c:ser>
        <c:ser>
          <c:idx val="2"/>
          <c:order val="2"/>
          <c:tx>
            <c:strRef>
              <c:f>Comparativos!$Y$3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Comparativos!$Y$4:$Y$11</c:f>
              <c:numCache>
                <c:formatCode>General</c:formatCode>
                <c:ptCount val="8"/>
                <c:pt idx="0">
                  <c:v>74</c:v>
                </c:pt>
                <c:pt idx="1">
                  <c:v>64</c:v>
                </c:pt>
                <c:pt idx="2">
                  <c:v>78</c:v>
                </c:pt>
                <c:pt idx="3">
                  <c:v>62</c:v>
                </c:pt>
                <c:pt idx="4">
                  <c:v>80</c:v>
                </c:pt>
                <c:pt idx="5">
                  <c:v>80</c:v>
                </c:pt>
                <c:pt idx="6">
                  <c:v>84</c:v>
                </c:pt>
                <c:pt idx="7">
                  <c:v>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DD-449C-93D7-2C7D6EE1CD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10968"/>
        <c:axId val="154311352"/>
      </c:lineChart>
      <c:catAx>
        <c:axId val="154310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11352"/>
        <c:crosses val="autoZero"/>
        <c:auto val="1"/>
        <c:lblAlgn val="ctr"/>
        <c:lblOffset val="100"/>
        <c:noMultiLvlLbl val="0"/>
      </c:catAx>
      <c:valAx>
        <c:axId val="1543113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10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ATENCIONES</a:t>
            </a:r>
            <a:r>
              <a:rPr lang="en-US" sz="1200" baseline="0"/>
              <a:t> URGENCIAS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Comparativos!$B$213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Comparativos!$A$214:$A$225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Comparativos!$B$214:$B$225</c:f>
              <c:numCache>
                <c:formatCode>General</c:formatCode>
                <c:ptCount val="12"/>
                <c:pt idx="0">
                  <c:v>2321</c:v>
                </c:pt>
                <c:pt idx="1">
                  <c:v>1809</c:v>
                </c:pt>
                <c:pt idx="2">
                  <c:v>1946</c:v>
                </c:pt>
                <c:pt idx="3">
                  <c:v>1973</c:v>
                </c:pt>
                <c:pt idx="4">
                  <c:v>2175</c:v>
                </c:pt>
                <c:pt idx="5">
                  <c:v>1972</c:v>
                </c:pt>
                <c:pt idx="6">
                  <c:v>2201</c:v>
                </c:pt>
                <c:pt idx="7">
                  <c:v>2050</c:v>
                </c:pt>
                <c:pt idx="8">
                  <c:v>1849</c:v>
                </c:pt>
                <c:pt idx="9">
                  <c:v>1743</c:v>
                </c:pt>
                <c:pt idx="10">
                  <c:v>2115</c:v>
                </c:pt>
                <c:pt idx="11">
                  <c:v>1980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CE-4407-B709-5FC222DE2016}"/>
            </c:ext>
          </c:extLst>
        </c:ser>
        <c:ser>
          <c:idx val="1"/>
          <c:order val="1"/>
          <c:tx>
            <c:strRef>
              <c:f>Comparativos!$C$213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Comparativos!$A$214:$A$225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Comparativos!$C$214:$C$225</c:f>
              <c:numCache>
                <c:formatCode>General</c:formatCode>
                <c:ptCount val="12"/>
                <c:pt idx="0">
                  <c:v>1532</c:v>
                </c:pt>
                <c:pt idx="1">
                  <c:v>2151</c:v>
                </c:pt>
                <c:pt idx="2">
                  <c:v>2430</c:v>
                </c:pt>
                <c:pt idx="3">
                  <c:v>2147</c:v>
                </c:pt>
                <c:pt idx="4">
                  <c:v>2388</c:v>
                </c:pt>
                <c:pt idx="5">
                  <c:v>2166</c:v>
                </c:pt>
                <c:pt idx="6">
                  <c:v>2129</c:v>
                </c:pt>
                <c:pt idx="7">
                  <c:v>2243</c:v>
                </c:pt>
                <c:pt idx="8">
                  <c:v>2122</c:v>
                </c:pt>
                <c:pt idx="9">
                  <c:v>1615</c:v>
                </c:pt>
                <c:pt idx="10">
                  <c:v>1814</c:v>
                </c:pt>
                <c:pt idx="11">
                  <c:v>2100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CE-4407-B709-5FC222DE2016}"/>
            </c:ext>
          </c:extLst>
        </c:ser>
        <c:ser>
          <c:idx val="2"/>
          <c:order val="2"/>
          <c:tx>
            <c:strRef>
              <c:f>Comparativos!$D$213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Comparativos!$A$214:$A$225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Comparativos!$D$214:$D$221</c:f>
              <c:numCache>
                <c:formatCode>General</c:formatCode>
                <c:ptCount val="8"/>
                <c:pt idx="0">
                  <c:v>3220</c:v>
                </c:pt>
                <c:pt idx="1">
                  <c:v>2778</c:v>
                </c:pt>
                <c:pt idx="2">
                  <c:v>3130</c:v>
                </c:pt>
                <c:pt idx="3">
                  <c:v>2971</c:v>
                </c:pt>
                <c:pt idx="4">
                  <c:v>3157</c:v>
                </c:pt>
                <c:pt idx="5">
                  <c:v>3210</c:v>
                </c:pt>
                <c:pt idx="6">
                  <c:v>2985</c:v>
                </c:pt>
                <c:pt idx="7">
                  <c:v>3230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CE-4407-B709-5FC222DE2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65200"/>
        <c:axId val="155965592"/>
      </c:lineChart>
      <c:catAx>
        <c:axId val="15596520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965592"/>
        <c:crosses val="autoZero"/>
        <c:auto val="1"/>
        <c:lblAlgn val="ctr"/>
        <c:lblOffset val="100"/>
        <c:noMultiLvlLbl val="0"/>
      </c:catAx>
      <c:valAx>
        <c:axId val="1559655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965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SATISFACCION</a:t>
            </a:r>
            <a:r>
              <a:rPr lang="en-US" sz="1200" baseline="0"/>
              <a:t> GLOBAL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Comparativos!$B$231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Comparativos!$A$232:$A$243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Comparativos!$B$232:$B$243</c:f>
              <c:numCache>
                <c:formatCode>0%</c:formatCode>
                <c:ptCount val="12"/>
                <c:pt idx="0">
                  <c:v>0.97</c:v>
                </c:pt>
                <c:pt idx="1">
                  <c:v>0.97</c:v>
                </c:pt>
                <c:pt idx="2">
                  <c:v>0.97</c:v>
                </c:pt>
                <c:pt idx="3">
                  <c:v>0.97</c:v>
                </c:pt>
                <c:pt idx="4">
                  <c:v>0.97</c:v>
                </c:pt>
                <c:pt idx="5">
                  <c:v>0.98</c:v>
                </c:pt>
                <c:pt idx="6">
                  <c:v>0.99</c:v>
                </c:pt>
                <c:pt idx="7">
                  <c:v>0.99</c:v>
                </c:pt>
                <c:pt idx="8">
                  <c:v>0.97</c:v>
                </c:pt>
                <c:pt idx="9">
                  <c:v>0.98</c:v>
                </c:pt>
                <c:pt idx="10">
                  <c:v>0.97</c:v>
                </c:pt>
                <c:pt idx="11">
                  <c:v>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312-40FB-809F-15B7A28FB2D2}"/>
            </c:ext>
          </c:extLst>
        </c:ser>
        <c:ser>
          <c:idx val="1"/>
          <c:order val="1"/>
          <c:tx>
            <c:strRef>
              <c:f>Comparativos!$C$231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Comparativos!$A$232:$A$243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Comparativos!$C$232:$C$243</c:f>
              <c:numCache>
                <c:formatCode>0%</c:formatCode>
                <c:ptCount val="12"/>
                <c:pt idx="0">
                  <c:v>0.96</c:v>
                </c:pt>
                <c:pt idx="1">
                  <c:v>0.98</c:v>
                </c:pt>
                <c:pt idx="2">
                  <c:v>0.98</c:v>
                </c:pt>
                <c:pt idx="3">
                  <c:v>0.99</c:v>
                </c:pt>
                <c:pt idx="4">
                  <c:v>0.98</c:v>
                </c:pt>
                <c:pt idx="5">
                  <c:v>0.98</c:v>
                </c:pt>
                <c:pt idx="6">
                  <c:v>0.97</c:v>
                </c:pt>
                <c:pt idx="7">
                  <c:v>0.98</c:v>
                </c:pt>
                <c:pt idx="8">
                  <c:v>0.98</c:v>
                </c:pt>
                <c:pt idx="9">
                  <c:v>0.97</c:v>
                </c:pt>
                <c:pt idx="10">
                  <c:v>0.98</c:v>
                </c:pt>
                <c:pt idx="11">
                  <c:v>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312-40FB-809F-15B7A28FB2D2}"/>
            </c:ext>
          </c:extLst>
        </c:ser>
        <c:ser>
          <c:idx val="2"/>
          <c:order val="2"/>
          <c:tx>
            <c:strRef>
              <c:f>Comparativos!$D$231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Comparativos!$A$232:$A$243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Comparativos!$D$232:$D$239</c:f>
              <c:numCache>
                <c:formatCode>0%</c:formatCode>
                <c:ptCount val="8"/>
                <c:pt idx="0">
                  <c:v>0.97</c:v>
                </c:pt>
                <c:pt idx="1">
                  <c:v>0.98</c:v>
                </c:pt>
                <c:pt idx="2">
                  <c:v>0.97</c:v>
                </c:pt>
                <c:pt idx="3">
                  <c:v>0.96</c:v>
                </c:pt>
                <c:pt idx="4">
                  <c:v>0.97</c:v>
                </c:pt>
                <c:pt idx="5">
                  <c:v>0.97</c:v>
                </c:pt>
                <c:pt idx="6">
                  <c:v>0.95</c:v>
                </c:pt>
                <c:pt idx="7">
                  <c:v>0.95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312-40FB-809F-15B7A28FB2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5966376"/>
        <c:axId val="155966768"/>
      </c:lineChart>
      <c:catAx>
        <c:axId val="15596637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966768"/>
        <c:crosses val="autoZero"/>
        <c:auto val="1"/>
        <c:lblAlgn val="ctr"/>
        <c:lblOffset val="100"/>
        <c:noMultiLvlLbl val="0"/>
      </c:catAx>
      <c:valAx>
        <c:axId val="15596676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59663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ORTOPEDIA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Comparativos!$B$249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Comparativos!$B$250:$B$261</c:f>
              <c:numCache>
                <c:formatCode>General</c:formatCode>
                <c:ptCount val="12"/>
                <c:pt idx="0">
                  <c:v>19.100000000000001</c:v>
                </c:pt>
                <c:pt idx="1">
                  <c:v>16.8</c:v>
                </c:pt>
                <c:pt idx="2">
                  <c:v>19.2</c:v>
                </c:pt>
                <c:pt idx="3">
                  <c:v>20.5</c:v>
                </c:pt>
                <c:pt idx="4">
                  <c:v>15.8</c:v>
                </c:pt>
                <c:pt idx="5">
                  <c:v>13.5</c:v>
                </c:pt>
                <c:pt idx="6">
                  <c:v>13.2</c:v>
                </c:pt>
                <c:pt idx="7">
                  <c:v>16.899999999999999</c:v>
                </c:pt>
                <c:pt idx="8">
                  <c:v>13.5</c:v>
                </c:pt>
                <c:pt idx="9">
                  <c:v>11.3</c:v>
                </c:pt>
                <c:pt idx="10">
                  <c:v>11.7</c:v>
                </c:pt>
                <c:pt idx="11">
                  <c:v>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3C-425D-B299-DF3BE9AA19B6}"/>
            </c:ext>
          </c:extLst>
        </c:ser>
        <c:ser>
          <c:idx val="1"/>
          <c:order val="1"/>
          <c:tx>
            <c:strRef>
              <c:f>Comparativos!$C$249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Comparativos!$C$250:$C$261</c:f>
              <c:numCache>
                <c:formatCode>General</c:formatCode>
                <c:ptCount val="12"/>
                <c:pt idx="0">
                  <c:v>13.7</c:v>
                </c:pt>
                <c:pt idx="1">
                  <c:v>15.7</c:v>
                </c:pt>
                <c:pt idx="2">
                  <c:v>18.5</c:v>
                </c:pt>
                <c:pt idx="3">
                  <c:v>16.5</c:v>
                </c:pt>
                <c:pt idx="4">
                  <c:v>16.899999999999999</c:v>
                </c:pt>
                <c:pt idx="5">
                  <c:v>11.2</c:v>
                </c:pt>
                <c:pt idx="6">
                  <c:v>10.6</c:v>
                </c:pt>
                <c:pt idx="7">
                  <c:v>9.4</c:v>
                </c:pt>
                <c:pt idx="8">
                  <c:v>7.3</c:v>
                </c:pt>
                <c:pt idx="9">
                  <c:v>12.8</c:v>
                </c:pt>
                <c:pt idx="10">
                  <c:v>13.5</c:v>
                </c:pt>
                <c:pt idx="11" formatCode="0.0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3C-425D-B299-DF3BE9AA19B6}"/>
            </c:ext>
          </c:extLst>
        </c:ser>
        <c:ser>
          <c:idx val="2"/>
          <c:order val="2"/>
          <c:tx>
            <c:strRef>
              <c:f>Comparativos!$D$249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Comparativos!$D$250:$D$257</c:f>
              <c:numCache>
                <c:formatCode>General</c:formatCode>
                <c:ptCount val="8"/>
                <c:pt idx="0">
                  <c:v>16.8</c:v>
                </c:pt>
                <c:pt idx="1">
                  <c:v>11.6</c:v>
                </c:pt>
                <c:pt idx="2">
                  <c:v>12.9</c:v>
                </c:pt>
                <c:pt idx="3">
                  <c:v>11.9</c:v>
                </c:pt>
                <c:pt idx="4">
                  <c:v>11.5</c:v>
                </c:pt>
                <c:pt idx="5">
                  <c:v>10.9</c:v>
                </c:pt>
                <c:pt idx="6">
                  <c:v>9.9</c:v>
                </c:pt>
                <c:pt idx="7">
                  <c:v>11.5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3C-425D-B299-DF3BE9AA1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0256"/>
        <c:axId val="190460648"/>
      </c:lineChart>
      <c:catAx>
        <c:axId val="19046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460648"/>
        <c:crosses val="autoZero"/>
        <c:auto val="1"/>
        <c:lblAlgn val="ctr"/>
        <c:lblOffset val="100"/>
        <c:noMultiLvlLbl val="0"/>
      </c:catAx>
      <c:valAx>
        <c:axId val="190460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460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GINECO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Comparativos!$I$249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Comparativos!$I$250:$I$261</c:f>
              <c:numCache>
                <c:formatCode>General</c:formatCode>
                <c:ptCount val="12"/>
                <c:pt idx="0">
                  <c:v>13.3</c:v>
                </c:pt>
                <c:pt idx="1">
                  <c:v>11.6</c:v>
                </c:pt>
                <c:pt idx="2">
                  <c:v>16.7</c:v>
                </c:pt>
                <c:pt idx="3">
                  <c:v>12.4</c:v>
                </c:pt>
                <c:pt idx="4">
                  <c:v>11.3</c:v>
                </c:pt>
                <c:pt idx="5">
                  <c:v>18.3</c:v>
                </c:pt>
                <c:pt idx="6">
                  <c:v>11.3</c:v>
                </c:pt>
                <c:pt idx="7">
                  <c:v>13.2</c:v>
                </c:pt>
                <c:pt idx="8">
                  <c:v>13.9</c:v>
                </c:pt>
                <c:pt idx="9">
                  <c:v>10.1</c:v>
                </c:pt>
                <c:pt idx="10">
                  <c:v>9.5</c:v>
                </c:pt>
                <c:pt idx="11">
                  <c:v>8.4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182F-4831-9BA3-7AE7779CC1F8}"/>
            </c:ext>
          </c:extLst>
        </c:ser>
        <c:ser>
          <c:idx val="1"/>
          <c:order val="1"/>
          <c:tx>
            <c:strRef>
              <c:f>Comparativos!$J$249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Comparativos!$J$250:$J$261</c:f>
              <c:numCache>
                <c:formatCode>General</c:formatCode>
                <c:ptCount val="12"/>
                <c:pt idx="0">
                  <c:v>7.6</c:v>
                </c:pt>
                <c:pt idx="1">
                  <c:v>8.8000000000000007</c:v>
                </c:pt>
                <c:pt idx="2">
                  <c:v>7.6</c:v>
                </c:pt>
                <c:pt idx="3">
                  <c:v>7.9</c:v>
                </c:pt>
                <c:pt idx="4">
                  <c:v>9.8000000000000007</c:v>
                </c:pt>
                <c:pt idx="5" formatCode="0.0">
                  <c:v>5</c:v>
                </c:pt>
                <c:pt idx="6">
                  <c:v>7.4</c:v>
                </c:pt>
                <c:pt idx="7">
                  <c:v>0</c:v>
                </c:pt>
                <c:pt idx="8">
                  <c:v>8.1999999999999993</c:v>
                </c:pt>
                <c:pt idx="9">
                  <c:v>0</c:v>
                </c:pt>
                <c:pt idx="10">
                  <c:v>4.5999999999999996</c:v>
                </c:pt>
                <c:pt idx="11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82F-4831-9BA3-7AE7779CC1F8}"/>
            </c:ext>
          </c:extLst>
        </c:ser>
        <c:ser>
          <c:idx val="2"/>
          <c:order val="2"/>
          <c:tx>
            <c:strRef>
              <c:f>Comparativos!$K$249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Comparativos!$K$250:$K$257</c:f>
              <c:numCache>
                <c:formatCode>0.0</c:formatCode>
                <c:ptCount val="8"/>
                <c:pt idx="0">
                  <c:v>5</c:v>
                </c:pt>
                <c:pt idx="1">
                  <c:v>9</c:v>
                </c:pt>
                <c:pt idx="2" formatCode="General">
                  <c:v>7.8</c:v>
                </c:pt>
                <c:pt idx="3" formatCode="General">
                  <c:v>6.5</c:v>
                </c:pt>
                <c:pt idx="4" formatCode="General">
                  <c:v>8.6999999999999993</c:v>
                </c:pt>
                <c:pt idx="5" formatCode="General">
                  <c:v>9.3000000000000007</c:v>
                </c:pt>
                <c:pt idx="6" formatCode="General">
                  <c:v>7.8</c:v>
                </c:pt>
                <c:pt idx="7" formatCode="General">
                  <c:v>8.9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82F-4831-9BA3-7AE7779CC1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1432"/>
        <c:axId val="190461824"/>
      </c:lineChart>
      <c:catAx>
        <c:axId val="19046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461824"/>
        <c:crosses val="autoZero"/>
        <c:auto val="1"/>
        <c:lblAlgn val="ctr"/>
        <c:lblOffset val="100"/>
        <c:noMultiLvlLbl val="0"/>
      </c:catAx>
      <c:valAx>
        <c:axId val="1904618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461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CX GENERAL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490614551509596E-2"/>
          <c:y val="0.29496062992125982"/>
          <c:w val="0.9259499526301268"/>
          <c:h val="0.58588346456692908"/>
        </c:manualLayout>
      </c:layout>
      <c:lineChart>
        <c:grouping val="standard"/>
        <c:varyColors val="0"/>
        <c:ser>
          <c:idx val="0"/>
          <c:order val="0"/>
          <c:tx>
            <c:strRef>
              <c:f>Comparativos!$P$249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Comparativos!$P$250:$P$261</c:f>
              <c:numCache>
                <c:formatCode>General</c:formatCode>
                <c:ptCount val="12"/>
                <c:pt idx="0">
                  <c:v>6.9</c:v>
                </c:pt>
                <c:pt idx="1">
                  <c:v>8.4</c:v>
                </c:pt>
                <c:pt idx="2">
                  <c:v>13.6</c:v>
                </c:pt>
                <c:pt idx="3">
                  <c:v>13.2</c:v>
                </c:pt>
                <c:pt idx="4">
                  <c:v>11.4</c:v>
                </c:pt>
                <c:pt idx="5">
                  <c:v>13.5</c:v>
                </c:pt>
                <c:pt idx="6">
                  <c:v>11.1</c:v>
                </c:pt>
                <c:pt idx="7" formatCode="0.0">
                  <c:v>11</c:v>
                </c:pt>
                <c:pt idx="8">
                  <c:v>8.8000000000000007</c:v>
                </c:pt>
                <c:pt idx="9">
                  <c:v>9.6</c:v>
                </c:pt>
                <c:pt idx="10">
                  <c:v>8.1</c:v>
                </c:pt>
                <c:pt idx="11" formatCode="0.0">
                  <c:v>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767-43CA-8F0C-59DC22907798}"/>
            </c:ext>
          </c:extLst>
        </c:ser>
        <c:ser>
          <c:idx val="1"/>
          <c:order val="1"/>
          <c:tx>
            <c:strRef>
              <c:f>Comparativos!$Q$249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Comparativos!$Q$250:$Q$261</c:f>
              <c:numCache>
                <c:formatCode>General</c:formatCode>
                <c:ptCount val="12"/>
                <c:pt idx="0">
                  <c:v>7.1</c:v>
                </c:pt>
                <c:pt idx="1">
                  <c:v>8.3000000000000007</c:v>
                </c:pt>
                <c:pt idx="2">
                  <c:v>12.7</c:v>
                </c:pt>
                <c:pt idx="3">
                  <c:v>8.6999999999999993</c:v>
                </c:pt>
                <c:pt idx="4">
                  <c:v>11.2</c:v>
                </c:pt>
                <c:pt idx="5">
                  <c:v>12.4</c:v>
                </c:pt>
                <c:pt idx="6">
                  <c:v>12.3</c:v>
                </c:pt>
                <c:pt idx="7">
                  <c:v>9.4</c:v>
                </c:pt>
                <c:pt idx="8">
                  <c:v>8.6</c:v>
                </c:pt>
                <c:pt idx="9">
                  <c:v>9.9</c:v>
                </c:pt>
                <c:pt idx="10">
                  <c:v>10.6</c:v>
                </c:pt>
                <c:pt idx="11">
                  <c:v>11.2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767-43CA-8F0C-59DC22907798}"/>
            </c:ext>
          </c:extLst>
        </c:ser>
        <c:ser>
          <c:idx val="2"/>
          <c:order val="2"/>
          <c:tx>
            <c:strRef>
              <c:f>Comparativos!$R$249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Comparativos!$R$250:$R$257</c:f>
              <c:numCache>
                <c:formatCode>0.0</c:formatCode>
                <c:ptCount val="8"/>
                <c:pt idx="0" formatCode="General">
                  <c:v>8.9</c:v>
                </c:pt>
                <c:pt idx="1">
                  <c:v>13</c:v>
                </c:pt>
                <c:pt idx="2" formatCode="General">
                  <c:v>15.4</c:v>
                </c:pt>
                <c:pt idx="3" formatCode="General">
                  <c:v>18.399999999999999</c:v>
                </c:pt>
                <c:pt idx="4" formatCode="General">
                  <c:v>18.2</c:v>
                </c:pt>
                <c:pt idx="5" formatCode="General">
                  <c:v>18.5</c:v>
                </c:pt>
                <c:pt idx="6" formatCode="General">
                  <c:v>13.3</c:v>
                </c:pt>
                <c:pt idx="7" formatCode="General">
                  <c:v>13.5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767-43CA-8F0C-59DC229077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462608"/>
        <c:axId val="190463000"/>
      </c:lineChart>
      <c:catAx>
        <c:axId val="19046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463000"/>
        <c:crosses val="autoZero"/>
        <c:auto val="1"/>
        <c:lblAlgn val="ctr"/>
        <c:lblOffset val="100"/>
        <c:noMultiLvlLbl val="0"/>
      </c:catAx>
      <c:valAx>
        <c:axId val="1904630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46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UROLOGIA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Comparativos!$W$249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Comparativos!$W$250:$W$261</c:f>
              <c:numCache>
                <c:formatCode>General</c:formatCode>
                <c:ptCount val="12"/>
                <c:pt idx="0">
                  <c:v>25.7</c:v>
                </c:pt>
                <c:pt idx="1">
                  <c:v>26.1</c:v>
                </c:pt>
                <c:pt idx="2">
                  <c:v>23.2</c:v>
                </c:pt>
                <c:pt idx="3">
                  <c:v>14.9</c:v>
                </c:pt>
                <c:pt idx="4">
                  <c:v>28.2</c:v>
                </c:pt>
                <c:pt idx="5">
                  <c:v>29.4</c:v>
                </c:pt>
                <c:pt idx="6">
                  <c:v>18.3</c:v>
                </c:pt>
                <c:pt idx="7">
                  <c:v>22.3</c:v>
                </c:pt>
                <c:pt idx="8">
                  <c:v>20.3</c:v>
                </c:pt>
                <c:pt idx="9">
                  <c:v>15.7</c:v>
                </c:pt>
                <c:pt idx="10">
                  <c:v>16.5</c:v>
                </c:pt>
                <c:pt idx="11">
                  <c:v>22.1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3C5-4D2B-B551-C44064A57007}"/>
            </c:ext>
          </c:extLst>
        </c:ser>
        <c:ser>
          <c:idx val="1"/>
          <c:order val="1"/>
          <c:tx>
            <c:strRef>
              <c:f>Comparativos!$X$249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Comparativos!$X$250:$X$261</c:f>
              <c:numCache>
                <c:formatCode>General</c:formatCode>
                <c:ptCount val="12"/>
                <c:pt idx="0">
                  <c:v>26.1</c:v>
                </c:pt>
                <c:pt idx="1">
                  <c:v>34.1</c:v>
                </c:pt>
                <c:pt idx="2">
                  <c:v>29.1</c:v>
                </c:pt>
                <c:pt idx="3">
                  <c:v>27.7</c:v>
                </c:pt>
                <c:pt idx="4">
                  <c:v>27.7</c:v>
                </c:pt>
                <c:pt idx="5">
                  <c:v>27.7</c:v>
                </c:pt>
                <c:pt idx="6">
                  <c:v>36.5</c:v>
                </c:pt>
                <c:pt idx="7">
                  <c:v>36.799999999999997</c:v>
                </c:pt>
                <c:pt idx="8">
                  <c:v>0</c:v>
                </c:pt>
                <c:pt idx="9">
                  <c:v>34.9</c:v>
                </c:pt>
                <c:pt idx="10">
                  <c:v>19.600000000000001</c:v>
                </c:pt>
                <c:pt idx="11" formatCode="0.0">
                  <c:v>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C5-4D2B-B551-C44064A57007}"/>
            </c:ext>
          </c:extLst>
        </c:ser>
        <c:ser>
          <c:idx val="2"/>
          <c:order val="2"/>
          <c:tx>
            <c:strRef>
              <c:f>Comparativos!$Y$249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Pt>
            <c:idx val="4"/>
            <c:bubble3D val="0"/>
            <c:spPr>
              <a:ln w="22225" cap="rnd">
                <a:solidFill>
                  <a:schemeClr val="tx1"/>
                </a:solidFill>
                <a:round/>
              </a:ln>
              <a:effectLst/>
            </c:spPr>
          </c:dPt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Comparativos!$Y$250:$Y$257</c:f>
              <c:numCache>
                <c:formatCode>General</c:formatCode>
                <c:ptCount val="8"/>
                <c:pt idx="0">
                  <c:v>29.7</c:v>
                </c:pt>
                <c:pt idx="1">
                  <c:v>34.200000000000003</c:v>
                </c:pt>
                <c:pt idx="2">
                  <c:v>32.9</c:v>
                </c:pt>
                <c:pt idx="3">
                  <c:v>34.700000000000003</c:v>
                </c:pt>
                <c:pt idx="4">
                  <c:v>42.3</c:v>
                </c:pt>
                <c:pt idx="5">
                  <c:v>35.700000000000003</c:v>
                </c:pt>
                <c:pt idx="6">
                  <c:v>28.1</c:v>
                </c:pt>
                <c:pt idx="7">
                  <c:v>42.4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3C5-4D2B-B551-C44064A570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71168"/>
        <c:axId val="190771560"/>
      </c:lineChart>
      <c:catAx>
        <c:axId val="190771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771560"/>
        <c:crosses val="autoZero"/>
        <c:auto val="1"/>
        <c:lblAlgn val="ctr"/>
        <c:lblOffset val="100"/>
        <c:noMultiLvlLbl val="0"/>
      </c:catAx>
      <c:valAx>
        <c:axId val="190771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771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M INTERNA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Comparativos!$AD$249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Comparativos!$AD$250:$AD$261</c:f>
              <c:numCache>
                <c:formatCode>General</c:formatCode>
                <c:ptCount val="12"/>
                <c:pt idx="0">
                  <c:v>19.3</c:v>
                </c:pt>
                <c:pt idx="1">
                  <c:v>22.1</c:v>
                </c:pt>
                <c:pt idx="2">
                  <c:v>13.5</c:v>
                </c:pt>
                <c:pt idx="3">
                  <c:v>15.5</c:v>
                </c:pt>
                <c:pt idx="4">
                  <c:v>15.6</c:v>
                </c:pt>
                <c:pt idx="5">
                  <c:v>14.5</c:v>
                </c:pt>
                <c:pt idx="6">
                  <c:v>17.3</c:v>
                </c:pt>
                <c:pt idx="7">
                  <c:v>18.600000000000001</c:v>
                </c:pt>
                <c:pt idx="8">
                  <c:v>11.9</c:v>
                </c:pt>
                <c:pt idx="9">
                  <c:v>10.8</c:v>
                </c:pt>
                <c:pt idx="10">
                  <c:v>9.8000000000000007</c:v>
                </c:pt>
                <c:pt idx="11">
                  <c:v>10.6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86F-4956-B2C1-D956E9D577D1}"/>
            </c:ext>
          </c:extLst>
        </c:ser>
        <c:ser>
          <c:idx val="1"/>
          <c:order val="1"/>
          <c:tx>
            <c:strRef>
              <c:f>Comparativos!$AE$249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Comparativos!$AE$250:$AE$261</c:f>
              <c:numCache>
                <c:formatCode>General</c:formatCode>
                <c:ptCount val="12"/>
                <c:pt idx="0" formatCode="0.0">
                  <c:v>11</c:v>
                </c:pt>
                <c:pt idx="1">
                  <c:v>14.3</c:v>
                </c:pt>
                <c:pt idx="2">
                  <c:v>14.2</c:v>
                </c:pt>
                <c:pt idx="3">
                  <c:v>13.6</c:v>
                </c:pt>
                <c:pt idx="4">
                  <c:v>14.9</c:v>
                </c:pt>
                <c:pt idx="5">
                  <c:v>13.9</c:v>
                </c:pt>
                <c:pt idx="6">
                  <c:v>0</c:v>
                </c:pt>
                <c:pt idx="7">
                  <c:v>21.3</c:v>
                </c:pt>
                <c:pt idx="8">
                  <c:v>23.5</c:v>
                </c:pt>
                <c:pt idx="9">
                  <c:v>0</c:v>
                </c:pt>
                <c:pt idx="10">
                  <c:v>13.5</c:v>
                </c:pt>
                <c:pt idx="11">
                  <c:v>13.8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86F-4956-B2C1-D956E9D577D1}"/>
            </c:ext>
          </c:extLst>
        </c:ser>
        <c:ser>
          <c:idx val="2"/>
          <c:order val="2"/>
          <c:tx>
            <c:strRef>
              <c:f>Comparativos!$AF$249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Comparativos!$AF$250:$AF$257</c:f>
              <c:numCache>
                <c:formatCode>General</c:formatCode>
                <c:ptCount val="8"/>
                <c:pt idx="0">
                  <c:v>13.8</c:v>
                </c:pt>
                <c:pt idx="1">
                  <c:v>22.6</c:v>
                </c:pt>
                <c:pt idx="2">
                  <c:v>18.899999999999999</c:v>
                </c:pt>
                <c:pt idx="3">
                  <c:v>14.3</c:v>
                </c:pt>
                <c:pt idx="4">
                  <c:v>14.7</c:v>
                </c:pt>
                <c:pt idx="5">
                  <c:v>16.600000000000001</c:v>
                </c:pt>
                <c:pt idx="6">
                  <c:v>16.8</c:v>
                </c:pt>
                <c:pt idx="7">
                  <c:v>20.6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86F-4956-B2C1-D956E9D577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72344"/>
        <c:axId val="190772736"/>
      </c:lineChart>
      <c:catAx>
        <c:axId val="190772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772736"/>
        <c:crosses val="autoZero"/>
        <c:auto val="1"/>
        <c:lblAlgn val="ctr"/>
        <c:lblOffset val="100"/>
        <c:noMultiLvlLbl val="0"/>
      </c:catAx>
      <c:valAx>
        <c:axId val="1907727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772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PEDIATRIA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Comparativos!$AK$249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Comparativos!$AK$250:$AK$261</c:f>
              <c:numCache>
                <c:formatCode>General</c:formatCode>
                <c:ptCount val="12"/>
                <c:pt idx="0">
                  <c:v>6.8</c:v>
                </c:pt>
                <c:pt idx="1">
                  <c:v>5.9</c:v>
                </c:pt>
                <c:pt idx="2">
                  <c:v>4.7</c:v>
                </c:pt>
                <c:pt idx="3">
                  <c:v>4.5</c:v>
                </c:pt>
                <c:pt idx="4">
                  <c:v>6.7</c:v>
                </c:pt>
                <c:pt idx="5">
                  <c:v>5.6</c:v>
                </c:pt>
                <c:pt idx="6">
                  <c:v>4.8</c:v>
                </c:pt>
                <c:pt idx="7" formatCode="0.0">
                  <c:v>5</c:v>
                </c:pt>
                <c:pt idx="8">
                  <c:v>3.7</c:v>
                </c:pt>
                <c:pt idx="9">
                  <c:v>3.8</c:v>
                </c:pt>
                <c:pt idx="10">
                  <c:v>3.6</c:v>
                </c:pt>
                <c:pt idx="11">
                  <c:v>4.9000000000000004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7F-4EFB-9800-0DF8F050E1F0}"/>
            </c:ext>
          </c:extLst>
        </c:ser>
        <c:ser>
          <c:idx val="1"/>
          <c:order val="1"/>
          <c:tx>
            <c:strRef>
              <c:f>Comparativos!$AL$249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Comparativos!$AL$250:$AL$261</c:f>
              <c:numCache>
                <c:formatCode>General</c:formatCode>
                <c:ptCount val="12"/>
                <c:pt idx="0" formatCode="0.0">
                  <c:v>4</c:v>
                </c:pt>
                <c:pt idx="1">
                  <c:v>4.7</c:v>
                </c:pt>
                <c:pt idx="2">
                  <c:v>5.5</c:v>
                </c:pt>
                <c:pt idx="3">
                  <c:v>4.7</c:v>
                </c:pt>
                <c:pt idx="4">
                  <c:v>4.8</c:v>
                </c:pt>
                <c:pt idx="5">
                  <c:v>4.3</c:v>
                </c:pt>
                <c:pt idx="6">
                  <c:v>5.0999999999999996</c:v>
                </c:pt>
                <c:pt idx="7">
                  <c:v>5.0999999999999996</c:v>
                </c:pt>
                <c:pt idx="8">
                  <c:v>0</c:v>
                </c:pt>
                <c:pt idx="9">
                  <c:v>0</c:v>
                </c:pt>
                <c:pt idx="10">
                  <c:v>3.4</c:v>
                </c:pt>
                <c:pt idx="11" formatCode="0.0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7F-4EFB-9800-0DF8F050E1F0}"/>
            </c:ext>
          </c:extLst>
        </c:ser>
        <c:ser>
          <c:idx val="2"/>
          <c:order val="2"/>
          <c:tx>
            <c:strRef>
              <c:f>Comparativos!$AM$249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dPt>
            <c:idx val="1"/>
            <c:bubble3D val="0"/>
            <c:spPr>
              <a:ln w="22225" cap="rnd">
                <a:solidFill>
                  <a:schemeClr val="tx1"/>
                </a:solidFill>
                <a:round/>
              </a:ln>
              <a:effectLst/>
            </c:spPr>
          </c:dPt>
          <c:dPt>
            <c:idx val="2"/>
            <c:bubble3D val="0"/>
            <c:spPr>
              <a:ln w="22225" cap="rnd">
                <a:solidFill>
                  <a:schemeClr val="tx1"/>
                </a:solidFill>
                <a:round/>
              </a:ln>
              <a:effectLst/>
            </c:spPr>
          </c:dPt>
          <c:dPt>
            <c:idx val="3"/>
            <c:bubble3D val="0"/>
            <c:spPr>
              <a:ln w="22225" cap="rnd">
                <a:solidFill>
                  <a:schemeClr val="tx1"/>
                </a:solidFill>
                <a:round/>
              </a:ln>
              <a:effectLst/>
            </c:spPr>
          </c:dPt>
          <c:dPt>
            <c:idx val="4"/>
            <c:bubble3D val="0"/>
            <c:spPr>
              <a:ln w="22225" cap="rnd">
                <a:solidFill>
                  <a:schemeClr val="tx1"/>
                </a:solidFill>
                <a:round/>
              </a:ln>
              <a:effectLst/>
            </c:spPr>
          </c:dPt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Comparativos!$AM$250:$AM$257</c:f>
              <c:numCache>
                <c:formatCode>General</c:formatCode>
                <c:ptCount val="8"/>
                <c:pt idx="0">
                  <c:v>3.6</c:v>
                </c:pt>
                <c:pt idx="1">
                  <c:v>4.9000000000000004</c:v>
                </c:pt>
                <c:pt idx="2">
                  <c:v>4.5</c:v>
                </c:pt>
                <c:pt idx="3">
                  <c:v>4.7</c:v>
                </c:pt>
                <c:pt idx="4">
                  <c:v>6.3</c:v>
                </c:pt>
                <c:pt idx="5">
                  <c:v>8.1999999999999993</c:v>
                </c:pt>
                <c:pt idx="6">
                  <c:v>7.7</c:v>
                </c:pt>
                <c:pt idx="7">
                  <c:v>8.8000000000000007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47F-4EFB-9800-0DF8F050E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73520"/>
        <c:axId val="190773912"/>
      </c:lineChart>
      <c:catAx>
        <c:axId val="19077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773912"/>
        <c:crosses val="autoZero"/>
        <c:auto val="1"/>
        <c:lblAlgn val="ctr"/>
        <c:lblOffset val="100"/>
        <c:noMultiLvlLbl val="0"/>
      </c:catAx>
      <c:valAx>
        <c:axId val="1907739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77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DERMATOLOGIA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Comparativos!$AR$249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Comparativos!$AR$250:$AR$261</c:f>
              <c:numCache>
                <c:formatCode>General</c:formatCode>
                <c:ptCount val="12"/>
                <c:pt idx="0">
                  <c:v>14</c:v>
                </c:pt>
                <c:pt idx="1">
                  <c:v>7.7</c:v>
                </c:pt>
                <c:pt idx="2">
                  <c:v>8.1</c:v>
                </c:pt>
                <c:pt idx="3">
                  <c:v>25.1</c:v>
                </c:pt>
                <c:pt idx="4">
                  <c:v>25.6</c:v>
                </c:pt>
                <c:pt idx="5">
                  <c:v>45.2</c:v>
                </c:pt>
                <c:pt idx="6">
                  <c:v>23.1</c:v>
                </c:pt>
                <c:pt idx="7">
                  <c:v>24.9</c:v>
                </c:pt>
                <c:pt idx="8">
                  <c:v>17.600000000000001</c:v>
                </c:pt>
                <c:pt idx="9">
                  <c:v>16.899999999999999</c:v>
                </c:pt>
                <c:pt idx="10">
                  <c:v>13.8</c:v>
                </c:pt>
                <c:pt idx="11">
                  <c:v>20.399999999999999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965-4DE2-BC74-E76A5857287D}"/>
            </c:ext>
          </c:extLst>
        </c:ser>
        <c:ser>
          <c:idx val="1"/>
          <c:order val="1"/>
          <c:tx>
            <c:strRef>
              <c:f>Comparativos!$AS$249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Comparativos!$AS$250:$AS$261</c:f>
              <c:numCache>
                <c:formatCode>General</c:formatCode>
                <c:ptCount val="12"/>
                <c:pt idx="0">
                  <c:v>15.5</c:v>
                </c:pt>
                <c:pt idx="1">
                  <c:v>9.5</c:v>
                </c:pt>
                <c:pt idx="2">
                  <c:v>13.4</c:v>
                </c:pt>
                <c:pt idx="3">
                  <c:v>23.7</c:v>
                </c:pt>
                <c:pt idx="4">
                  <c:v>28.8</c:v>
                </c:pt>
                <c:pt idx="5">
                  <c:v>41.3</c:v>
                </c:pt>
                <c:pt idx="6">
                  <c:v>43.6</c:v>
                </c:pt>
                <c:pt idx="7">
                  <c:v>0</c:v>
                </c:pt>
                <c:pt idx="8">
                  <c:v>53.6</c:v>
                </c:pt>
                <c:pt idx="9">
                  <c:v>32.9</c:v>
                </c:pt>
                <c:pt idx="10">
                  <c:v>38.700000000000003</c:v>
                </c:pt>
                <c:pt idx="11">
                  <c:v>42.4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65-4DE2-BC74-E76A5857287D}"/>
            </c:ext>
          </c:extLst>
        </c:ser>
        <c:ser>
          <c:idx val="2"/>
          <c:order val="2"/>
          <c:tx>
            <c:strRef>
              <c:f>Comparativos!$AT$249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Comparativos!$AT$250:$AT$257</c:f>
              <c:numCache>
                <c:formatCode>General</c:formatCode>
                <c:ptCount val="8"/>
                <c:pt idx="0">
                  <c:v>32.299999999999997</c:v>
                </c:pt>
                <c:pt idx="1">
                  <c:v>26.4</c:v>
                </c:pt>
                <c:pt idx="2">
                  <c:v>30.4</c:v>
                </c:pt>
                <c:pt idx="3">
                  <c:v>33.1</c:v>
                </c:pt>
                <c:pt idx="4">
                  <c:v>28.8</c:v>
                </c:pt>
                <c:pt idx="5">
                  <c:v>46.9</c:v>
                </c:pt>
                <c:pt idx="6">
                  <c:v>36.200000000000003</c:v>
                </c:pt>
                <c:pt idx="7">
                  <c:v>27.8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965-4DE2-BC74-E76A58572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774696"/>
        <c:axId val="190933952"/>
      </c:lineChart>
      <c:catAx>
        <c:axId val="190774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33952"/>
        <c:crosses val="autoZero"/>
        <c:auto val="1"/>
        <c:lblAlgn val="ctr"/>
        <c:lblOffset val="100"/>
        <c:noMultiLvlLbl val="0"/>
      </c:catAx>
      <c:valAx>
        <c:axId val="1909339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77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OFTALMOLOGIA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Comparativos!$AY$249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Comparativos!$AY$250:$AY$261</c:f>
              <c:numCache>
                <c:formatCode>General</c:formatCode>
                <c:ptCount val="12"/>
                <c:pt idx="0">
                  <c:v>6.6</c:v>
                </c:pt>
                <c:pt idx="1">
                  <c:v>4.4000000000000004</c:v>
                </c:pt>
                <c:pt idx="2">
                  <c:v>14.2</c:v>
                </c:pt>
                <c:pt idx="3">
                  <c:v>32.799999999999997</c:v>
                </c:pt>
                <c:pt idx="4">
                  <c:v>32.799999999999997</c:v>
                </c:pt>
                <c:pt idx="5">
                  <c:v>36.200000000000003</c:v>
                </c:pt>
                <c:pt idx="6">
                  <c:v>24.6</c:v>
                </c:pt>
                <c:pt idx="7">
                  <c:v>26.8</c:v>
                </c:pt>
                <c:pt idx="8" formatCode="0.0">
                  <c:v>21</c:v>
                </c:pt>
                <c:pt idx="9">
                  <c:v>19.399999999999999</c:v>
                </c:pt>
                <c:pt idx="10">
                  <c:v>17.8</c:v>
                </c:pt>
                <c:pt idx="11">
                  <c:v>33.1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887-4BDD-A9E1-7BFEDB99A174}"/>
            </c:ext>
          </c:extLst>
        </c:ser>
        <c:ser>
          <c:idx val="1"/>
          <c:order val="1"/>
          <c:tx>
            <c:strRef>
              <c:f>Comparativos!$AZ$249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Comparativos!$AZ$250:$AZ$261</c:f>
              <c:numCache>
                <c:formatCode>0.0</c:formatCode>
                <c:ptCount val="12"/>
                <c:pt idx="0" formatCode="General">
                  <c:v>17.899999999999999</c:v>
                </c:pt>
                <c:pt idx="1">
                  <c:v>16</c:v>
                </c:pt>
                <c:pt idx="2">
                  <c:v>30</c:v>
                </c:pt>
                <c:pt idx="3">
                  <c:v>31.9</c:v>
                </c:pt>
                <c:pt idx="4">
                  <c:v>30.5</c:v>
                </c:pt>
                <c:pt idx="5">
                  <c:v>35.9</c:v>
                </c:pt>
                <c:pt idx="6" formatCode="General">
                  <c:v>35.9</c:v>
                </c:pt>
                <c:pt idx="7" formatCode="General">
                  <c:v>0</c:v>
                </c:pt>
                <c:pt idx="8" formatCode="General">
                  <c:v>39.200000000000003</c:v>
                </c:pt>
                <c:pt idx="9" formatCode="General">
                  <c:v>32.5</c:v>
                </c:pt>
                <c:pt idx="10" formatCode="General">
                  <c:v>25.4</c:v>
                </c:pt>
                <c:pt idx="11" formatCode="General">
                  <c:v>37.700000000000003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887-4BDD-A9E1-7BFEDB99A174}"/>
            </c:ext>
          </c:extLst>
        </c:ser>
        <c:ser>
          <c:idx val="2"/>
          <c:order val="2"/>
          <c:tx>
            <c:strRef>
              <c:f>Comparativos!$BA$249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Comparativos!$BA$250:$BA$257</c:f>
              <c:numCache>
                <c:formatCode>General</c:formatCode>
                <c:ptCount val="8"/>
                <c:pt idx="0" formatCode="0.0">
                  <c:v>29</c:v>
                </c:pt>
                <c:pt idx="1">
                  <c:v>33.200000000000003</c:v>
                </c:pt>
                <c:pt idx="2">
                  <c:v>37.200000000000003</c:v>
                </c:pt>
                <c:pt idx="3">
                  <c:v>34.200000000000003</c:v>
                </c:pt>
                <c:pt idx="4">
                  <c:v>30.5</c:v>
                </c:pt>
                <c:pt idx="5">
                  <c:v>26.2</c:v>
                </c:pt>
                <c:pt idx="6">
                  <c:v>31.8</c:v>
                </c:pt>
                <c:pt idx="7">
                  <c:v>32.4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887-4BDD-A9E1-7BFEDB99A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34736"/>
        <c:axId val="190935128"/>
      </c:lineChart>
      <c:catAx>
        <c:axId val="190934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35128"/>
        <c:crosses val="autoZero"/>
        <c:auto val="1"/>
        <c:lblAlgn val="ctr"/>
        <c:lblOffset val="100"/>
        <c:noMultiLvlLbl val="0"/>
      </c:catAx>
      <c:valAx>
        <c:axId val="190935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34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egresos</a:t>
            </a:r>
            <a:r>
              <a:rPr lang="es-ES" sz="1100" baseline="0"/>
              <a:t> PEDIATRIA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Comparativos!$AD$3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rgbClr val="002060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rgbClr val="002060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Comparativos!$AD$4:$AD$15</c:f>
              <c:numCache>
                <c:formatCode>General</c:formatCode>
                <c:ptCount val="12"/>
                <c:pt idx="0">
                  <c:v>48</c:v>
                </c:pt>
                <c:pt idx="1">
                  <c:v>38</c:v>
                </c:pt>
                <c:pt idx="2">
                  <c:v>64</c:v>
                </c:pt>
                <c:pt idx="3">
                  <c:v>73</c:v>
                </c:pt>
                <c:pt idx="4">
                  <c:v>53</c:v>
                </c:pt>
                <c:pt idx="5">
                  <c:v>65</c:v>
                </c:pt>
                <c:pt idx="6">
                  <c:v>79</c:v>
                </c:pt>
                <c:pt idx="7">
                  <c:v>60</c:v>
                </c:pt>
                <c:pt idx="8">
                  <c:v>69</c:v>
                </c:pt>
                <c:pt idx="9">
                  <c:v>75</c:v>
                </c:pt>
                <c:pt idx="10">
                  <c:v>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64D-4FDA-A794-A54BA35289A3}"/>
            </c:ext>
          </c:extLst>
        </c:ser>
        <c:ser>
          <c:idx val="1"/>
          <c:order val="1"/>
          <c:tx>
            <c:strRef>
              <c:f>Comparativos!$AE$3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Comparativos!$AE$4:$AE$15</c:f>
              <c:numCache>
                <c:formatCode>General</c:formatCode>
                <c:ptCount val="12"/>
                <c:pt idx="0">
                  <c:v>53</c:v>
                </c:pt>
                <c:pt idx="1">
                  <c:v>57</c:v>
                </c:pt>
                <c:pt idx="2">
                  <c:v>63</c:v>
                </c:pt>
                <c:pt idx="3">
                  <c:v>53</c:v>
                </c:pt>
                <c:pt idx="4">
                  <c:v>68</c:v>
                </c:pt>
                <c:pt idx="5">
                  <c:v>65</c:v>
                </c:pt>
                <c:pt idx="6">
                  <c:v>58</c:v>
                </c:pt>
                <c:pt idx="7">
                  <c:v>62</c:v>
                </c:pt>
                <c:pt idx="8">
                  <c:v>71</c:v>
                </c:pt>
                <c:pt idx="9">
                  <c:v>53</c:v>
                </c:pt>
                <c:pt idx="10">
                  <c:v>58</c:v>
                </c:pt>
                <c:pt idx="11">
                  <c:v>68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4D-4FDA-A794-A54BA35289A3}"/>
            </c:ext>
          </c:extLst>
        </c:ser>
        <c:ser>
          <c:idx val="2"/>
          <c:order val="2"/>
          <c:tx>
            <c:strRef>
              <c:f>Comparativos!$AF$3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Comparativos!$AF$4:$AF$11</c:f>
              <c:numCache>
                <c:formatCode>General</c:formatCode>
                <c:ptCount val="8"/>
                <c:pt idx="0">
                  <c:v>49</c:v>
                </c:pt>
                <c:pt idx="1">
                  <c:v>68</c:v>
                </c:pt>
                <c:pt idx="2">
                  <c:v>65</c:v>
                </c:pt>
                <c:pt idx="3">
                  <c:v>49</c:v>
                </c:pt>
                <c:pt idx="4">
                  <c:v>68</c:v>
                </c:pt>
                <c:pt idx="5">
                  <c:v>74</c:v>
                </c:pt>
                <c:pt idx="6">
                  <c:v>68</c:v>
                </c:pt>
                <c:pt idx="7">
                  <c:v>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64D-4FDA-A794-A54BA35289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61688"/>
        <c:axId val="154362072"/>
      </c:lineChart>
      <c:catAx>
        <c:axId val="154361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62072"/>
        <c:crosses val="autoZero"/>
        <c:auto val="1"/>
        <c:lblAlgn val="ctr"/>
        <c:lblOffset val="100"/>
        <c:noMultiLvlLbl val="0"/>
      </c:catAx>
      <c:valAx>
        <c:axId val="154362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361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OTORRINO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Comparativos!$BF$249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Comparativos!$BF$250:$BF$261</c:f>
              <c:numCache>
                <c:formatCode>General</c:formatCode>
                <c:ptCount val="12"/>
                <c:pt idx="0">
                  <c:v>15.1</c:v>
                </c:pt>
                <c:pt idx="1">
                  <c:v>10.8</c:v>
                </c:pt>
                <c:pt idx="2">
                  <c:v>16.8</c:v>
                </c:pt>
                <c:pt idx="3">
                  <c:v>22.4</c:v>
                </c:pt>
                <c:pt idx="4">
                  <c:v>38.9</c:v>
                </c:pt>
                <c:pt idx="5">
                  <c:v>15.2</c:v>
                </c:pt>
                <c:pt idx="6">
                  <c:v>17.8</c:v>
                </c:pt>
                <c:pt idx="7">
                  <c:v>15.9</c:v>
                </c:pt>
                <c:pt idx="8">
                  <c:v>15.9</c:v>
                </c:pt>
                <c:pt idx="9">
                  <c:v>10.4</c:v>
                </c:pt>
                <c:pt idx="10" formatCode="0.0">
                  <c:v>16</c:v>
                </c:pt>
                <c:pt idx="11">
                  <c:v>49.3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0DE-4D04-B1C8-BED0D2EF11B5}"/>
            </c:ext>
          </c:extLst>
        </c:ser>
        <c:ser>
          <c:idx val="1"/>
          <c:order val="1"/>
          <c:tx>
            <c:strRef>
              <c:f>Comparativos!$BG$249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Comparativos!$BG$250:$BG$261</c:f>
              <c:numCache>
                <c:formatCode>0.0</c:formatCode>
                <c:ptCount val="12"/>
                <c:pt idx="0" formatCode="General">
                  <c:v>9.1</c:v>
                </c:pt>
                <c:pt idx="1">
                  <c:v>10.7</c:v>
                </c:pt>
                <c:pt idx="2">
                  <c:v>16.7</c:v>
                </c:pt>
                <c:pt idx="3">
                  <c:v>25.1</c:v>
                </c:pt>
                <c:pt idx="4">
                  <c:v>32</c:v>
                </c:pt>
                <c:pt idx="5">
                  <c:v>18.8</c:v>
                </c:pt>
                <c:pt idx="6" formatCode="General">
                  <c:v>16.5</c:v>
                </c:pt>
                <c:pt idx="7" formatCode="General">
                  <c:v>0</c:v>
                </c:pt>
                <c:pt idx="8" formatCode="General">
                  <c:v>19.7</c:v>
                </c:pt>
                <c:pt idx="9" formatCode="General">
                  <c:v>19.8</c:v>
                </c:pt>
                <c:pt idx="10" formatCode="General">
                  <c:v>19.600000000000001</c:v>
                </c:pt>
                <c:pt idx="11" formatCode="General">
                  <c:v>42.5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0DE-4D04-B1C8-BED0D2EF11B5}"/>
            </c:ext>
          </c:extLst>
        </c:ser>
        <c:ser>
          <c:idx val="2"/>
          <c:order val="2"/>
          <c:tx>
            <c:strRef>
              <c:f>Comparativos!$BH$249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Comparativos!$A$250:$A$261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Comparativos!$BH$250:$BH$257</c:f>
              <c:numCache>
                <c:formatCode>General</c:formatCode>
                <c:ptCount val="8"/>
                <c:pt idx="0">
                  <c:v>28.9</c:v>
                </c:pt>
                <c:pt idx="1">
                  <c:v>18.600000000000001</c:v>
                </c:pt>
                <c:pt idx="2">
                  <c:v>23.4</c:v>
                </c:pt>
                <c:pt idx="3">
                  <c:v>18.3</c:v>
                </c:pt>
                <c:pt idx="4">
                  <c:v>22.5</c:v>
                </c:pt>
                <c:pt idx="5">
                  <c:v>15.4</c:v>
                </c:pt>
                <c:pt idx="6">
                  <c:v>13.8</c:v>
                </c:pt>
                <c:pt idx="7">
                  <c:v>12.9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DE-4D04-B1C8-BED0D2EF11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35912"/>
        <c:axId val="190936304"/>
      </c:lineChart>
      <c:catAx>
        <c:axId val="190935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36304"/>
        <c:crosses val="autoZero"/>
        <c:auto val="1"/>
        <c:lblAlgn val="ctr"/>
        <c:lblOffset val="100"/>
        <c:noMultiLvlLbl val="0"/>
      </c:catAx>
      <c:valAx>
        <c:axId val="19093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35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OPORTUNIDAD</a:t>
            </a:r>
            <a:r>
              <a:rPr lang="es-ES" sz="1100" baseline="0"/>
              <a:t> DIAS M GENERAL</a:t>
            </a:r>
            <a:endParaRPr lang="es-ES" sz="1100"/>
          </a:p>
        </c:rich>
      </c:tx>
      <c:layout>
        <c:manualLayout>
          <c:xMode val="edge"/>
          <c:yMode val="edge"/>
          <c:x val="0.2140521555441901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Comparativos!$BM$249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Comparativos!$BL$250:$BL$261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Comparativos!$BM$250:$BM$261</c:f>
              <c:numCache>
                <c:formatCode>General</c:formatCode>
                <c:ptCount val="12"/>
                <c:pt idx="0">
                  <c:v>4.2</c:v>
                </c:pt>
                <c:pt idx="1">
                  <c:v>4.0999999999999996</c:v>
                </c:pt>
                <c:pt idx="2">
                  <c:v>3.5</c:v>
                </c:pt>
                <c:pt idx="3">
                  <c:v>3.5</c:v>
                </c:pt>
                <c:pt idx="4">
                  <c:v>3.4</c:v>
                </c:pt>
                <c:pt idx="5">
                  <c:v>4.4000000000000004</c:v>
                </c:pt>
                <c:pt idx="6">
                  <c:v>3.6</c:v>
                </c:pt>
                <c:pt idx="7">
                  <c:v>2.2999999999999998</c:v>
                </c:pt>
                <c:pt idx="8">
                  <c:v>2.4</c:v>
                </c:pt>
                <c:pt idx="9">
                  <c:v>2.2999999999999998</c:v>
                </c:pt>
                <c:pt idx="10">
                  <c:v>5.0999999999999996</c:v>
                </c:pt>
                <c:pt idx="11">
                  <c:v>4.8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C3F-4559-B9D9-BDC51CA93E2D}"/>
            </c:ext>
          </c:extLst>
        </c:ser>
        <c:ser>
          <c:idx val="1"/>
          <c:order val="1"/>
          <c:tx>
            <c:strRef>
              <c:f>Comparativos!$BN$249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Comparativos!$BL$250:$BL$261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Comparativos!$BN$250:$BN$261</c:f>
              <c:numCache>
                <c:formatCode>General</c:formatCode>
                <c:ptCount val="12"/>
                <c:pt idx="0">
                  <c:v>3.3</c:v>
                </c:pt>
                <c:pt idx="1">
                  <c:v>3.5</c:v>
                </c:pt>
                <c:pt idx="2">
                  <c:v>2.7</c:v>
                </c:pt>
                <c:pt idx="3">
                  <c:v>2.9</c:v>
                </c:pt>
                <c:pt idx="4">
                  <c:v>3.8</c:v>
                </c:pt>
                <c:pt idx="5">
                  <c:v>3.4</c:v>
                </c:pt>
                <c:pt idx="6">
                  <c:v>2.9</c:v>
                </c:pt>
                <c:pt idx="7">
                  <c:v>3.1</c:v>
                </c:pt>
                <c:pt idx="8">
                  <c:v>3.1</c:v>
                </c:pt>
                <c:pt idx="9">
                  <c:v>2.4</c:v>
                </c:pt>
                <c:pt idx="10">
                  <c:v>2.9</c:v>
                </c:pt>
                <c:pt idx="11" formatCode="0.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3F-4559-B9D9-BDC51CA93E2D}"/>
            </c:ext>
          </c:extLst>
        </c:ser>
        <c:ser>
          <c:idx val="2"/>
          <c:order val="2"/>
          <c:tx>
            <c:strRef>
              <c:f>Comparativos!$BO$249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Comparativos!$BL$250:$BL$261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Comparativos!$BO$250:$BO$257</c:f>
              <c:numCache>
                <c:formatCode>General</c:formatCode>
                <c:ptCount val="8"/>
                <c:pt idx="0">
                  <c:v>3.6</c:v>
                </c:pt>
                <c:pt idx="1">
                  <c:v>3.2</c:v>
                </c:pt>
                <c:pt idx="2">
                  <c:v>4.3</c:v>
                </c:pt>
                <c:pt idx="3">
                  <c:v>2.8</c:v>
                </c:pt>
                <c:pt idx="4">
                  <c:v>3.7</c:v>
                </c:pt>
                <c:pt idx="5">
                  <c:v>2.9</c:v>
                </c:pt>
                <c:pt idx="6">
                  <c:v>2.8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C3F-4559-B9D9-BDC51CA93E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937088"/>
        <c:axId val="190937480"/>
      </c:lineChart>
      <c:catAx>
        <c:axId val="190937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37480"/>
        <c:crosses val="autoZero"/>
        <c:auto val="1"/>
        <c:lblAlgn val="ctr"/>
        <c:lblOffset val="100"/>
        <c:noMultiLvlLbl val="0"/>
      </c:catAx>
      <c:valAx>
        <c:axId val="190937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0937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IMAGENES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Comparativos!$AE$290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Comparativos!$AD$291:$AD$302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Comparativos!$AE$291:$AE$302</c:f>
              <c:numCache>
                <c:formatCode>General</c:formatCode>
                <c:ptCount val="12"/>
                <c:pt idx="0">
                  <c:v>3237</c:v>
                </c:pt>
                <c:pt idx="1">
                  <c:v>2944</c:v>
                </c:pt>
                <c:pt idx="2">
                  <c:v>3442</c:v>
                </c:pt>
                <c:pt idx="3">
                  <c:v>2938</c:v>
                </c:pt>
                <c:pt idx="4">
                  <c:v>2667</c:v>
                </c:pt>
                <c:pt idx="5">
                  <c:v>3229</c:v>
                </c:pt>
                <c:pt idx="6">
                  <c:v>2924</c:v>
                </c:pt>
                <c:pt idx="7">
                  <c:v>3118</c:v>
                </c:pt>
                <c:pt idx="8">
                  <c:v>2229</c:v>
                </c:pt>
                <c:pt idx="9">
                  <c:v>2460</c:v>
                </c:pt>
                <c:pt idx="10">
                  <c:v>2744</c:v>
                </c:pt>
                <c:pt idx="11">
                  <c:v>2995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848-41D9-ADA4-35300B6228A9}"/>
            </c:ext>
          </c:extLst>
        </c:ser>
        <c:ser>
          <c:idx val="1"/>
          <c:order val="1"/>
          <c:tx>
            <c:strRef>
              <c:f>Comparativos!$AF$290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Comparativos!$AD$291:$AD$302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Comparativos!$AF$291:$AF$302</c:f>
              <c:numCache>
                <c:formatCode>General</c:formatCode>
                <c:ptCount val="12"/>
                <c:pt idx="0">
                  <c:v>2775</c:v>
                </c:pt>
                <c:pt idx="1">
                  <c:v>2930</c:v>
                </c:pt>
                <c:pt idx="2">
                  <c:v>3145</c:v>
                </c:pt>
                <c:pt idx="3">
                  <c:v>3026</c:v>
                </c:pt>
                <c:pt idx="4">
                  <c:v>3403</c:v>
                </c:pt>
                <c:pt idx="5">
                  <c:v>3421</c:v>
                </c:pt>
                <c:pt idx="6">
                  <c:v>3396</c:v>
                </c:pt>
                <c:pt idx="7">
                  <c:v>3495</c:v>
                </c:pt>
                <c:pt idx="8">
                  <c:v>3430</c:v>
                </c:pt>
                <c:pt idx="9">
                  <c:v>3555</c:v>
                </c:pt>
                <c:pt idx="10">
                  <c:v>3512</c:v>
                </c:pt>
                <c:pt idx="11">
                  <c:v>3389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848-41D9-ADA4-35300B6228A9}"/>
            </c:ext>
          </c:extLst>
        </c:ser>
        <c:ser>
          <c:idx val="2"/>
          <c:order val="2"/>
          <c:tx>
            <c:strRef>
              <c:f>Comparativos!$AG$290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Comparativos!$AD$291:$AD$302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Comparativos!$AG$291:$AG$298</c:f>
              <c:numCache>
                <c:formatCode>General</c:formatCode>
                <c:ptCount val="8"/>
                <c:pt idx="0">
                  <c:v>3680</c:v>
                </c:pt>
                <c:pt idx="1">
                  <c:v>3680</c:v>
                </c:pt>
                <c:pt idx="2">
                  <c:v>3498</c:v>
                </c:pt>
                <c:pt idx="3">
                  <c:v>3406</c:v>
                </c:pt>
                <c:pt idx="4">
                  <c:v>3967</c:v>
                </c:pt>
                <c:pt idx="5">
                  <c:v>3156</c:v>
                </c:pt>
                <c:pt idx="6">
                  <c:v>3722</c:v>
                </c:pt>
                <c:pt idx="7">
                  <c:v>3339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848-41D9-ADA4-35300B622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257944"/>
        <c:axId val="191258336"/>
      </c:lineChart>
      <c:catAx>
        <c:axId val="1912579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58336"/>
        <c:crosses val="autoZero"/>
        <c:auto val="1"/>
        <c:lblAlgn val="ctr"/>
        <c:lblOffset val="100"/>
        <c:noMultiLvlLbl val="0"/>
      </c:catAx>
      <c:valAx>
        <c:axId val="191258336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57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RAYOS X</a:t>
            </a:r>
          </a:p>
        </c:rich>
      </c:tx>
      <c:layout>
        <c:manualLayout>
          <c:xMode val="edge"/>
          <c:yMode val="edge"/>
          <c:x val="0.40035569978699287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Comparativos!$B$290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Comparativos!$B$291:$B$302</c:f>
              <c:numCache>
                <c:formatCode>General</c:formatCode>
                <c:ptCount val="12"/>
                <c:pt idx="0">
                  <c:v>2113</c:v>
                </c:pt>
                <c:pt idx="1">
                  <c:v>1883</c:v>
                </c:pt>
                <c:pt idx="2">
                  <c:v>2231</c:v>
                </c:pt>
                <c:pt idx="3">
                  <c:v>1891</c:v>
                </c:pt>
                <c:pt idx="4">
                  <c:v>1468</c:v>
                </c:pt>
                <c:pt idx="5">
                  <c:v>2183</c:v>
                </c:pt>
                <c:pt idx="6">
                  <c:v>1896</c:v>
                </c:pt>
                <c:pt idx="7">
                  <c:v>2002</c:v>
                </c:pt>
                <c:pt idx="8">
                  <c:v>1257</c:v>
                </c:pt>
                <c:pt idx="9">
                  <c:v>1597</c:v>
                </c:pt>
                <c:pt idx="10">
                  <c:v>1935</c:v>
                </c:pt>
                <c:pt idx="11">
                  <c:v>1845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CC2-4CC0-9C8C-0D8C089C6AD6}"/>
            </c:ext>
          </c:extLst>
        </c:ser>
        <c:ser>
          <c:idx val="1"/>
          <c:order val="1"/>
          <c:tx>
            <c:strRef>
              <c:f>Comparativos!$C$290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Comparativos!$C$291:$C$302</c:f>
              <c:numCache>
                <c:formatCode>General</c:formatCode>
                <c:ptCount val="12"/>
                <c:pt idx="0">
                  <c:v>1674</c:v>
                </c:pt>
                <c:pt idx="1">
                  <c:v>1804</c:v>
                </c:pt>
                <c:pt idx="2">
                  <c:v>2005</c:v>
                </c:pt>
                <c:pt idx="3">
                  <c:v>1882</c:v>
                </c:pt>
                <c:pt idx="4">
                  <c:v>2003</c:v>
                </c:pt>
                <c:pt idx="5">
                  <c:v>2017</c:v>
                </c:pt>
                <c:pt idx="6">
                  <c:v>1942</c:v>
                </c:pt>
                <c:pt idx="7">
                  <c:v>2074</c:v>
                </c:pt>
                <c:pt idx="8">
                  <c:v>2077</c:v>
                </c:pt>
                <c:pt idx="9">
                  <c:v>2009</c:v>
                </c:pt>
                <c:pt idx="10">
                  <c:v>1958</c:v>
                </c:pt>
                <c:pt idx="11">
                  <c:v>1950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CC2-4CC0-9C8C-0D8C089C6AD6}"/>
            </c:ext>
          </c:extLst>
        </c:ser>
        <c:ser>
          <c:idx val="2"/>
          <c:order val="2"/>
          <c:tx>
            <c:strRef>
              <c:f>Comparativos!$D$290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Comparativos!$D$291:$D$298</c:f>
              <c:numCache>
                <c:formatCode>General</c:formatCode>
                <c:ptCount val="8"/>
                <c:pt idx="0">
                  <c:v>2063</c:v>
                </c:pt>
                <c:pt idx="1">
                  <c:v>1972</c:v>
                </c:pt>
                <c:pt idx="2">
                  <c:v>1912</c:v>
                </c:pt>
                <c:pt idx="3">
                  <c:v>1905</c:v>
                </c:pt>
                <c:pt idx="4">
                  <c:v>2204</c:v>
                </c:pt>
                <c:pt idx="5">
                  <c:v>1827</c:v>
                </c:pt>
                <c:pt idx="6">
                  <c:v>2075</c:v>
                </c:pt>
                <c:pt idx="7">
                  <c:v>1940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CC2-4CC0-9C8C-0D8C089C6A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59120"/>
        <c:axId val="191259512"/>
      </c:lineChart>
      <c:catAx>
        <c:axId val="19125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59512"/>
        <c:crosses val="autoZero"/>
        <c:auto val="1"/>
        <c:lblAlgn val="ctr"/>
        <c:lblOffset val="100"/>
        <c:noMultiLvlLbl val="0"/>
      </c:catAx>
      <c:valAx>
        <c:axId val="1912595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59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ECOGRAFIA</a:t>
            </a:r>
          </a:p>
        </c:rich>
      </c:tx>
      <c:layout>
        <c:manualLayout>
          <c:xMode val="edge"/>
          <c:yMode val="edge"/>
          <c:x val="0.40035569978699287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Comparativos!$I$290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Comparativos!$I$291:$I$302</c:f>
              <c:numCache>
                <c:formatCode>General</c:formatCode>
                <c:ptCount val="12"/>
                <c:pt idx="0">
                  <c:v>1124</c:v>
                </c:pt>
                <c:pt idx="1">
                  <c:v>1060</c:v>
                </c:pt>
                <c:pt idx="2">
                  <c:v>1211</c:v>
                </c:pt>
                <c:pt idx="3">
                  <c:v>1047</c:v>
                </c:pt>
                <c:pt idx="4">
                  <c:v>1199</c:v>
                </c:pt>
                <c:pt idx="5">
                  <c:v>1046</c:v>
                </c:pt>
                <c:pt idx="6">
                  <c:v>1028</c:v>
                </c:pt>
                <c:pt idx="7">
                  <c:v>1116</c:v>
                </c:pt>
                <c:pt idx="8">
                  <c:v>972</c:v>
                </c:pt>
                <c:pt idx="9">
                  <c:v>863</c:v>
                </c:pt>
                <c:pt idx="10">
                  <c:v>809</c:v>
                </c:pt>
                <c:pt idx="11">
                  <c:v>1150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CCE-491D-8B9C-E795191B6F93}"/>
            </c:ext>
          </c:extLst>
        </c:ser>
        <c:ser>
          <c:idx val="1"/>
          <c:order val="1"/>
          <c:tx>
            <c:strRef>
              <c:f>Comparativos!$J$290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Comparativos!$J$291:$J$302</c:f>
              <c:numCache>
                <c:formatCode>General</c:formatCode>
                <c:ptCount val="12"/>
                <c:pt idx="0">
                  <c:v>1003</c:v>
                </c:pt>
                <c:pt idx="1">
                  <c:v>1082</c:v>
                </c:pt>
                <c:pt idx="2">
                  <c:v>1125</c:v>
                </c:pt>
                <c:pt idx="3">
                  <c:v>1045</c:v>
                </c:pt>
                <c:pt idx="4">
                  <c:v>1190</c:v>
                </c:pt>
                <c:pt idx="5">
                  <c:v>1194</c:v>
                </c:pt>
                <c:pt idx="6">
                  <c:v>1272</c:v>
                </c:pt>
                <c:pt idx="7">
                  <c:v>1151</c:v>
                </c:pt>
                <c:pt idx="8">
                  <c:v>1139</c:v>
                </c:pt>
                <c:pt idx="9">
                  <c:v>1306</c:v>
                </c:pt>
                <c:pt idx="10">
                  <c:v>1267</c:v>
                </c:pt>
                <c:pt idx="11">
                  <c:v>1200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CCE-491D-8B9C-E795191B6F93}"/>
            </c:ext>
          </c:extLst>
        </c:ser>
        <c:ser>
          <c:idx val="2"/>
          <c:order val="2"/>
          <c:tx>
            <c:strRef>
              <c:f>Comparativos!$K$290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Comparativos!$K$291:$K$298</c:f>
              <c:numCache>
                <c:formatCode>General</c:formatCode>
                <c:ptCount val="8"/>
                <c:pt idx="0">
                  <c:v>1354</c:v>
                </c:pt>
                <c:pt idx="1">
                  <c:v>1423</c:v>
                </c:pt>
                <c:pt idx="2">
                  <c:v>1278</c:v>
                </c:pt>
                <c:pt idx="3">
                  <c:v>1225</c:v>
                </c:pt>
                <c:pt idx="4">
                  <c:v>1496</c:v>
                </c:pt>
                <c:pt idx="5">
                  <c:v>1080</c:v>
                </c:pt>
                <c:pt idx="6">
                  <c:v>1287</c:v>
                </c:pt>
                <c:pt idx="7">
                  <c:v>1024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CCE-491D-8B9C-E795191B6F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60296"/>
        <c:axId val="191260688"/>
      </c:lineChart>
      <c:catAx>
        <c:axId val="1912602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60688"/>
        <c:crosses val="autoZero"/>
        <c:auto val="1"/>
        <c:lblAlgn val="ctr"/>
        <c:lblOffset val="100"/>
        <c:noMultiLvlLbl val="0"/>
      </c:catAx>
      <c:valAx>
        <c:axId val="1912606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260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TOMOGRAFIA</a:t>
            </a:r>
          </a:p>
        </c:rich>
      </c:tx>
      <c:layout>
        <c:manualLayout>
          <c:xMode val="edge"/>
          <c:yMode val="edge"/>
          <c:x val="0.40035569978699287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Comparativos!$P$290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Comparativos!$P$291:$P$302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AD3-4B70-8195-6C895DAA3EF3}"/>
            </c:ext>
          </c:extLst>
        </c:ser>
        <c:ser>
          <c:idx val="1"/>
          <c:order val="1"/>
          <c:tx>
            <c:strRef>
              <c:f>Comparativos!$Q$290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Comparativos!$Q$291:$Q$302</c:f>
              <c:numCache>
                <c:formatCode>General</c:formatCode>
                <c:ptCount val="12"/>
                <c:pt idx="0">
                  <c:v>98</c:v>
                </c:pt>
                <c:pt idx="1">
                  <c:v>44</c:v>
                </c:pt>
                <c:pt idx="2">
                  <c:v>15</c:v>
                </c:pt>
                <c:pt idx="3">
                  <c:v>99</c:v>
                </c:pt>
                <c:pt idx="4">
                  <c:v>210</c:v>
                </c:pt>
                <c:pt idx="5">
                  <c:v>210</c:v>
                </c:pt>
                <c:pt idx="6">
                  <c:v>182</c:v>
                </c:pt>
                <c:pt idx="7">
                  <c:v>270</c:v>
                </c:pt>
                <c:pt idx="8">
                  <c:v>214</c:v>
                </c:pt>
                <c:pt idx="9">
                  <c:v>240</c:v>
                </c:pt>
                <c:pt idx="10">
                  <c:v>287</c:v>
                </c:pt>
                <c:pt idx="11">
                  <c:v>239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AD3-4B70-8195-6C895DAA3EF3}"/>
            </c:ext>
          </c:extLst>
        </c:ser>
        <c:ser>
          <c:idx val="2"/>
          <c:order val="2"/>
          <c:tx>
            <c:strRef>
              <c:f>Comparativos!$R$290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Comparativos!$R$291:$R$298</c:f>
              <c:numCache>
                <c:formatCode>General</c:formatCode>
                <c:ptCount val="8"/>
                <c:pt idx="0">
                  <c:v>263</c:v>
                </c:pt>
                <c:pt idx="1">
                  <c:v>285</c:v>
                </c:pt>
                <c:pt idx="2">
                  <c:v>308</c:v>
                </c:pt>
                <c:pt idx="3">
                  <c:v>276</c:v>
                </c:pt>
                <c:pt idx="4">
                  <c:v>267</c:v>
                </c:pt>
                <c:pt idx="5">
                  <c:v>249</c:v>
                </c:pt>
                <c:pt idx="6">
                  <c:v>360</c:v>
                </c:pt>
                <c:pt idx="7">
                  <c:v>375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AD3-4B70-8195-6C895DAA3E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16736"/>
        <c:axId val="191517128"/>
      </c:lineChart>
      <c:catAx>
        <c:axId val="19151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517128"/>
        <c:crosses val="autoZero"/>
        <c:auto val="1"/>
        <c:lblAlgn val="ctr"/>
        <c:lblOffset val="100"/>
        <c:noMultiLvlLbl val="0"/>
      </c:catAx>
      <c:valAx>
        <c:axId val="1915171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516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MAMOGRAFIA</a:t>
            </a:r>
          </a:p>
        </c:rich>
      </c:tx>
      <c:layout>
        <c:manualLayout>
          <c:xMode val="edge"/>
          <c:yMode val="edge"/>
          <c:x val="0.40035569978699287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Comparativos!$W$290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Comparativos!$W$291:$W$302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D16-42F3-B573-0E08D503D520}"/>
            </c:ext>
          </c:extLst>
        </c:ser>
        <c:ser>
          <c:idx val="1"/>
          <c:order val="1"/>
          <c:tx>
            <c:strRef>
              <c:f>Comparativos!$X$290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Comparativos!$X$291:$X$302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D16-42F3-B573-0E08D503D520}"/>
            </c:ext>
          </c:extLst>
        </c:ser>
        <c:ser>
          <c:idx val="2"/>
          <c:order val="2"/>
          <c:tx>
            <c:strRef>
              <c:f>Comparativos!$Y$290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Comparativos!$A$291:$A$302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Comparativos!$Y$291:$Y$298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D16-42F3-B573-0E08D503D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517912"/>
        <c:axId val="191518304"/>
        <c:extLst>
          <c:ext xmlns:c15="http://schemas.microsoft.com/office/drawing/2012/chart" uri="{02D57815-91ED-43cb-92C2-25804820EDAC}">
            <c15:filteredLine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Comparativos!$AA$290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cat>
                  <c:strRef>
                    <c:extLst>
                      <c:ext uri="{02D57815-91ED-43cb-92C2-25804820EDAC}">
                        <c15:formulaRef>
                          <c15:sqref>Comparativos!$A$291:$A$302</c15:sqref>
                        </c15:formulaRef>
                      </c:ext>
                    </c:extLst>
                    <c:strCache>
                      <c:ptCount val="12"/>
                      <c:pt idx="0">
                        <c:v>Ene.</c:v>
                      </c:pt>
                      <c:pt idx="1">
                        <c:v>Feb.</c:v>
                      </c:pt>
                      <c:pt idx="2">
                        <c:v>Mar.</c:v>
                      </c:pt>
                      <c:pt idx="3">
                        <c:v>Abr.</c:v>
                      </c:pt>
                      <c:pt idx="4">
                        <c:v>May.</c:v>
                      </c:pt>
                      <c:pt idx="5">
                        <c:v>Jun.</c:v>
                      </c:pt>
                      <c:pt idx="6">
                        <c:v>Jul.</c:v>
                      </c:pt>
                      <c:pt idx="7">
                        <c:v>Ago.</c:v>
                      </c:pt>
                      <c:pt idx="8">
                        <c:v>Sep.</c:v>
                      </c:pt>
                      <c:pt idx="9">
                        <c:v>Oct.</c:v>
                      </c:pt>
                      <c:pt idx="10">
                        <c:v>Nov.</c:v>
                      </c:pt>
                      <c:pt idx="11">
                        <c:v>Dic.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Comparativos!$AA$291:$AA$302</c15:sqref>
                        </c15:formulaRef>
                      </c:ext>
                    </c:extLst>
                    <c:numCache>
                      <c:formatCode>General</c:formatCode>
                      <c:ptCount val="12"/>
                    </c:numCache>
                  </c:numRef>
                </c:val>
                <c:smooth val="0"/>
                <c:extLst xmlns:c16r2="http://schemas.microsoft.com/office/drawing/2015/06/chart">
                  <c:ext xmlns:c16="http://schemas.microsoft.com/office/drawing/2014/chart" uri="{C3380CC4-5D6E-409C-BE32-E72D297353CC}">
                    <c16:uniqueId val="{00000000-D38C-407E-A3DD-E365F347C351}"/>
                  </c:ext>
                </c:extLst>
              </c15:ser>
            </c15:filteredLineSeries>
          </c:ext>
        </c:extLst>
      </c:lineChart>
      <c:catAx>
        <c:axId val="191517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518304"/>
        <c:crosses val="autoZero"/>
        <c:auto val="1"/>
        <c:lblAlgn val="ctr"/>
        <c:lblOffset val="100"/>
        <c:noMultiLvlLbl val="0"/>
      </c:catAx>
      <c:valAx>
        <c:axId val="191518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517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 PARTOS 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Comparativos!$J$319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Comparativos!$I$320:$I$331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Comparativos!$J$320:$J$331</c:f>
              <c:numCache>
                <c:formatCode>General</c:formatCode>
                <c:ptCount val="12"/>
                <c:pt idx="0">
                  <c:v>28</c:v>
                </c:pt>
                <c:pt idx="1">
                  <c:v>32</c:v>
                </c:pt>
                <c:pt idx="2">
                  <c:v>50</c:v>
                </c:pt>
                <c:pt idx="3">
                  <c:v>40</c:v>
                </c:pt>
                <c:pt idx="4">
                  <c:v>40</c:v>
                </c:pt>
                <c:pt idx="5">
                  <c:v>27</c:v>
                </c:pt>
                <c:pt idx="6">
                  <c:v>30</c:v>
                </c:pt>
                <c:pt idx="7">
                  <c:v>37</c:v>
                </c:pt>
                <c:pt idx="8">
                  <c:v>37</c:v>
                </c:pt>
                <c:pt idx="9">
                  <c:v>44</c:v>
                </c:pt>
                <c:pt idx="10">
                  <c:v>32</c:v>
                </c:pt>
                <c:pt idx="11">
                  <c:v>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F70-4646-9390-0E9881C6DB78}"/>
            </c:ext>
          </c:extLst>
        </c:ser>
        <c:ser>
          <c:idx val="1"/>
          <c:order val="1"/>
          <c:tx>
            <c:strRef>
              <c:f>Comparativos!$K$319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Comparativos!$I$320:$I$331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Comparativos!$K$320:$K$331</c:f>
              <c:numCache>
                <c:formatCode>General</c:formatCode>
                <c:ptCount val="12"/>
                <c:pt idx="0">
                  <c:v>21</c:v>
                </c:pt>
                <c:pt idx="1">
                  <c:v>25</c:v>
                </c:pt>
                <c:pt idx="2">
                  <c:v>35</c:v>
                </c:pt>
                <c:pt idx="3">
                  <c:v>35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26</c:v>
                </c:pt>
                <c:pt idx="9">
                  <c:v>26</c:v>
                </c:pt>
                <c:pt idx="10">
                  <c:v>25</c:v>
                </c:pt>
                <c:pt idx="11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F70-4646-9390-0E9881C6DB78}"/>
            </c:ext>
          </c:extLst>
        </c:ser>
        <c:ser>
          <c:idx val="2"/>
          <c:order val="2"/>
          <c:tx>
            <c:strRef>
              <c:f>Comparativos!$L$319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Comparativos!$I$320:$I$331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Comparativos!$D$320:$D$327</c:f>
              <c:numCache>
                <c:formatCode>General</c:formatCode>
                <c:ptCount val="8"/>
                <c:pt idx="0">
                  <c:v>48</c:v>
                </c:pt>
                <c:pt idx="1">
                  <c:v>54</c:v>
                </c:pt>
                <c:pt idx="2">
                  <c:v>65</c:v>
                </c:pt>
                <c:pt idx="3">
                  <c:v>63</c:v>
                </c:pt>
                <c:pt idx="4">
                  <c:v>67</c:v>
                </c:pt>
                <c:pt idx="5">
                  <c:v>60</c:v>
                </c:pt>
                <c:pt idx="6">
                  <c:v>55</c:v>
                </c:pt>
                <c:pt idx="7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F70-4646-9390-0E9881C6DB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519088"/>
        <c:axId val="191519480"/>
      </c:lineChart>
      <c:catAx>
        <c:axId val="19151908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519480"/>
        <c:crosses val="autoZero"/>
        <c:auto val="1"/>
        <c:lblAlgn val="ctr"/>
        <c:lblOffset val="100"/>
        <c:noMultiLvlLbl val="0"/>
      </c:catAx>
      <c:valAx>
        <c:axId val="1915194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519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aseline="0"/>
              <a:t>CESAREAS </a:t>
            </a:r>
            <a:endParaRPr lang="en-US" sz="12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Comparativos!$J$319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Comparativos!$I$320:$I$331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Comparativos!$J$320:$J$331</c:f>
              <c:numCache>
                <c:formatCode>General</c:formatCode>
                <c:ptCount val="12"/>
                <c:pt idx="0">
                  <c:v>28</c:v>
                </c:pt>
                <c:pt idx="1">
                  <c:v>32</c:v>
                </c:pt>
                <c:pt idx="2">
                  <c:v>50</c:v>
                </c:pt>
                <c:pt idx="3">
                  <c:v>40</c:v>
                </c:pt>
                <c:pt idx="4">
                  <c:v>40</c:v>
                </c:pt>
                <c:pt idx="5">
                  <c:v>27</c:v>
                </c:pt>
                <c:pt idx="6">
                  <c:v>30</c:v>
                </c:pt>
                <c:pt idx="7">
                  <c:v>37</c:v>
                </c:pt>
                <c:pt idx="8">
                  <c:v>37</c:v>
                </c:pt>
                <c:pt idx="9">
                  <c:v>44</c:v>
                </c:pt>
                <c:pt idx="10">
                  <c:v>32</c:v>
                </c:pt>
                <c:pt idx="11">
                  <c:v>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9E9-4307-AF21-F9704697F75D}"/>
            </c:ext>
          </c:extLst>
        </c:ser>
        <c:ser>
          <c:idx val="1"/>
          <c:order val="1"/>
          <c:tx>
            <c:strRef>
              <c:f>Comparativos!$K$319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Comparativos!$I$320:$I$331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Comparativos!$K$320:$K$331</c:f>
              <c:numCache>
                <c:formatCode>General</c:formatCode>
                <c:ptCount val="12"/>
                <c:pt idx="0">
                  <c:v>21</c:v>
                </c:pt>
                <c:pt idx="1">
                  <c:v>25</c:v>
                </c:pt>
                <c:pt idx="2">
                  <c:v>35</c:v>
                </c:pt>
                <c:pt idx="3">
                  <c:v>35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26</c:v>
                </c:pt>
                <c:pt idx="9">
                  <c:v>26</c:v>
                </c:pt>
                <c:pt idx="10">
                  <c:v>25</c:v>
                </c:pt>
                <c:pt idx="11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9E9-4307-AF21-F9704697F75D}"/>
            </c:ext>
          </c:extLst>
        </c:ser>
        <c:ser>
          <c:idx val="2"/>
          <c:order val="2"/>
          <c:tx>
            <c:strRef>
              <c:f>Comparativos!$L$319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Comparativos!$I$320:$I$331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Comparativos!$L$320:$L$327</c:f>
              <c:numCache>
                <c:formatCode>General</c:formatCode>
                <c:ptCount val="8"/>
                <c:pt idx="0">
                  <c:v>34</c:v>
                </c:pt>
                <c:pt idx="1">
                  <c:v>30</c:v>
                </c:pt>
                <c:pt idx="2">
                  <c:v>36</c:v>
                </c:pt>
                <c:pt idx="3">
                  <c:v>25</c:v>
                </c:pt>
                <c:pt idx="4">
                  <c:v>19</c:v>
                </c:pt>
                <c:pt idx="5">
                  <c:v>17</c:v>
                </c:pt>
                <c:pt idx="6">
                  <c:v>16</c:v>
                </c:pt>
                <c:pt idx="7">
                  <c:v>21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9E9-4307-AF21-F9704697F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520264"/>
        <c:axId val="191840280"/>
      </c:lineChart>
      <c:catAx>
        <c:axId val="19152026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840280"/>
        <c:crosses val="autoZero"/>
        <c:auto val="1"/>
        <c:lblAlgn val="ctr"/>
        <c:lblOffset val="100"/>
        <c:noMultiLvlLbl val="0"/>
      </c:catAx>
      <c:valAx>
        <c:axId val="1918402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5202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PARTOS</a:t>
            </a:r>
          </a:p>
        </c:rich>
      </c:tx>
      <c:layout>
        <c:manualLayout>
          <c:xMode val="edge"/>
          <c:yMode val="edge"/>
          <c:x val="0.40035569978699287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Comparativos!$B$319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Comparativos!$A$320:$A$331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Comparativos!$B$320:$B$331</c:f>
              <c:numCache>
                <c:formatCode>General</c:formatCode>
                <c:ptCount val="12"/>
                <c:pt idx="0">
                  <c:v>59</c:v>
                </c:pt>
                <c:pt idx="1">
                  <c:v>62</c:v>
                </c:pt>
                <c:pt idx="2">
                  <c:v>55</c:v>
                </c:pt>
                <c:pt idx="3">
                  <c:v>51</c:v>
                </c:pt>
                <c:pt idx="4">
                  <c:v>51</c:v>
                </c:pt>
                <c:pt idx="5">
                  <c:v>66</c:v>
                </c:pt>
                <c:pt idx="6">
                  <c:v>70</c:v>
                </c:pt>
                <c:pt idx="7">
                  <c:v>53</c:v>
                </c:pt>
                <c:pt idx="8">
                  <c:v>61</c:v>
                </c:pt>
                <c:pt idx="9">
                  <c:v>70</c:v>
                </c:pt>
                <c:pt idx="10">
                  <c:v>61</c:v>
                </c:pt>
                <c:pt idx="11">
                  <c:v>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37F-4941-98C8-769D817F8BDC}"/>
            </c:ext>
          </c:extLst>
        </c:ser>
        <c:ser>
          <c:idx val="1"/>
          <c:order val="1"/>
          <c:tx>
            <c:strRef>
              <c:f>Comparativos!$C$319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Comparativos!$A$320:$A$331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Comparativos!$C$320:$C$331</c:f>
              <c:numCache>
                <c:formatCode>General</c:formatCode>
                <c:ptCount val="12"/>
                <c:pt idx="0">
                  <c:v>55</c:v>
                </c:pt>
                <c:pt idx="1">
                  <c:v>47</c:v>
                </c:pt>
                <c:pt idx="2">
                  <c:v>39</c:v>
                </c:pt>
                <c:pt idx="3">
                  <c:v>70</c:v>
                </c:pt>
                <c:pt idx="4">
                  <c:v>50</c:v>
                </c:pt>
                <c:pt idx="5">
                  <c:v>56</c:v>
                </c:pt>
                <c:pt idx="6">
                  <c:v>70</c:v>
                </c:pt>
                <c:pt idx="7">
                  <c:v>73</c:v>
                </c:pt>
                <c:pt idx="8">
                  <c:v>64</c:v>
                </c:pt>
                <c:pt idx="9">
                  <c:v>73</c:v>
                </c:pt>
                <c:pt idx="10">
                  <c:v>73</c:v>
                </c:pt>
                <c:pt idx="11">
                  <c:v>60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37F-4941-98C8-769D817F8BDC}"/>
            </c:ext>
          </c:extLst>
        </c:ser>
        <c:ser>
          <c:idx val="2"/>
          <c:order val="2"/>
          <c:tx>
            <c:strRef>
              <c:f>Comparativos!$D$319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Comparativos!$A$320:$A$331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Comparativos!$D$320:$D$324</c:f>
              <c:numCache>
                <c:formatCode>General</c:formatCode>
                <c:ptCount val="5"/>
                <c:pt idx="0">
                  <c:v>48</c:v>
                </c:pt>
                <c:pt idx="1">
                  <c:v>54</c:v>
                </c:pt>
                <c:pt idx="2">
                  <c:v>65</c:v>
                </c:pt>
                <c:pt idx="3">
                  <c:v>63</c:v>
                </c:pt>
                <c:pt idx="4">
                  <c:v>67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37F-4941-98C8-769D817F8B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41064"/>
        <c:axId val="191841456"/>
      </c:lineChart>
      <c:catAx>
        <c:axId val="191841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841456"/>
        <c:crosses val="autoZero"/>
        <c:auto val="1"/>
        <c:lblAlgn val="ctr"/>
        <c:lblOffset val="100"/>
        <c:noMultiLvlLbl val="0"/>
      </c:catAx>
      <c:valAx>
        <c:axId val="191841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841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egresos</a:t>
            </a:r>
            <a:r>
              <a:rPr lang="es-ES" sz="1100" baseline="0"/>
              <a:t> M GENERAL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Comparativos!$AK$3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Comparativos!$AK$4:$AK$15</c:f>
              <c:numCache>
                <c:formatCode>General</c:formatCode>
                <c:ptCount val="12"/>
                <c:pt idx="0">
                  <c:v>183</c:v>
                </c:pt>
                <c:pt idx="1">
                  <c:v>138</c:v>
                </c:pt>
                <c:pt idx="2">
                  <c:v>35</c:v>
                </c:pt>
                <c:pt idx="3">
                  <c:v>49</c:v>
                </c:pt>
                <c:pt idx="4">
                  <c:v>56</c:v>
                </c:pt>
                <c:pt idx="5">
                  <c:v>61</c:v>
                </c:pt>
                <c:pt idx="6">
                  <c:v>44</c:v>
                </c:pt>
                <c:pt idx="7">
                  <c:v>37</c:v>
                </c:pt>
                <c:pt idx="8">
                  <c:v>31</c:v>
                </c:pt>
                <c:pt idx="9">
                  <c:v>41</c:v>
                </c:pt>
                <c:pt idx="10">
                  <c:v>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4B3-40EC-BAC7-2A11B26D3C1A}"/>
            </c:ext>
          </c:extLst>
        </c:ser>
        <c:ser>
          <c:idx val="2"/>
          <c:order val="1"/>
          <c:tx>
            <c:strRef>
              <c:f>Comparativos!$AL$3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Comparativos!$AL$4:$AL$15</c:f>
              <c:numCache>
                <c:formatCode>General</c:formatCode>
                <c:ptCount val="12"/>
                <c:pt idx="0">
                  <c:v>68</c:v>
                </c:pt>
                <c:pt idx="1">
                  <c:v>42</c:v>
                </c:pt>
                <c:pt idx="2">
                  <c:v>52</c:v>
                </c:pt>
                <c:pt idx="3">
                  <c:v>71</c:v>
                </c:pt>
                <c:pt idx="4">
                  <c:v>56</c:v>
                </c:pt>
                <c:pt idx="5">
                  <c:v>65</c:v>
                </c:pt>
                <c:pt idx="6">
                  <c:v>79</c:v>
                </c:pt>
                <c:pt idx="7">
                  <c:v>99</c:v>
                </c:pt>
                <c:pt idx="8">
                  <c:v>62</c:v>
                </c:pt>
                <c:pt idx="9">
                  <c:v>36</c:v>
                </c:pt>
                <c:pt idx="10">
                  <c:v>44</c:v>
                </c:pt>
                <c:pt idx="11">
                  <c:v>40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4B3-40EC-BAC7-2A11B26D3C1A}"/>
            </c:ext>
          </c:extLst>
        </c:ser>
        <c:ser>
          <c:idx val="3"/>
          <c:order val="2"/>
          <c:tx>
            <c:strRef>
              <c:f>Comparativos!$AM$3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Comparativos!$AM$4:$AM$11</c:f>
              <c:numCache>
                <c:formatCode>General</c:formatCode>
                <c:ptCount val="8"/>
                <c:pt idx="0">
                  <c:v>36</c:v>
                </c:pt>
                <c:pt idx="1">
                  <c:v>42</c:v>
                </c:pt>
                <c:pt idx="2">
                  <c:v>36</c:v>
                </c:pt>
                <c:pt idx="3">
                  <c:v>66</c:v>
                </c:pt>
                <c:pt idx="4">
                  <c:v>42</c:v>
                </c:pt>
                <c:pt idx="5">
                  <c:v>45</c:v>
                </c:pt>
                <c:pt idx="6">
                  <c:v>37</c:v>
                </c:pt>
                <c:pt idx="7">
                  <c:v>49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904-4A72-A40C-5E308B963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714488"/>
        <c:axId val="154718968"/>
      </c:lineChart>
      <c:catAx>
        <c:axId val="1547144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718968"/>
        <c:crosses val="autoZero"/>
        <c:auto val="1"/>
        <c:lblAlgn val="ctr"/>
        <c:lblOffset val="100"/>
        <c:noMultiLvlLbl val="0"/>
      </c:catAx>
      <c:valAx>
        <c:axId val="154718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714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CESAREAS</a:t>
            </a:r>
          </a:p>
        </c:rich>
      </c:tx>
      <c:layout>
        <c:manualLayout>
          <c:xMode val="edge"/>
          <c:yMode val="edge"/>
          <c:x val="0.40035569978699287"/>
          <c:y val="4.852787401574802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Comparativos!$J$319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diamond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val>
            <c:numRef>
              <c:f>Comparativos!$J$320:$J$331</c:f>
              <c:numCache>
                <c:formatCode>General</c:formatCode>
                <c:ptCount val="12"/>
                <c:pt idx="0">
                  <c:v>28</c:v>
                </c:pt>
                <c:pt idx="1">
                  <c:v>32</c:v>
                </c:pt>
                <c:pt idx="2">
                  <c:v>50</c:v>
                </c:pt>
                <c:pt idx="3">
                  <c:v>40</c:v>
                </c:pt>
                <c:pt idx="4">
                  <c:v>40</c:v>
                </c:pt>
                <c:pt idx="5">
                  <c:v>27</c:v>
                </c:pt>
                <c:pt idx="6">
                  <c:v>30</c:v>
                </c:pt>
                <c:pt idx="7">
                  <c:v>37</c:v>
                </c:pt>
                <c:pt idx="8">
                  <c:v>37</c:v>
                </c:pt>
                <c:pt idx="9">
                  <c:v>44</c:v>
                </c:pt>
                <c:pt idx="10">
                  <c:v>32</c:v>
                </c:pt>
                <c:pt idx="11">
                  <c:v>39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1FF-4745-820D-2B77B975C79B}"/>
            </c:ext>
          </c:extLst>
        </c:ser>
        <c:ser>
          <c:idx val="1"/>
          <c:order val="1"/>
          <c:tx>
            <c:strRef>
              <c:f>Comparativos!$K$319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val>
            <c:numRef>
              <c:f>Comparativos!$K$320:$K$331</c:f>
              <c:numCache>
                <c:formatCode>General</c:formatCode>
                <c:ptCount val="12"/>
                <c:pt idx="0">
                  <c:v>21</c:v>
                </c:pt>
                <c:pt idx="1">
                  <c:v>25</c:v>
                </c:pt>
                <c:pt idx="2">
                  <c:v>35</c:v>
                </c:pt>
                <c:pt idx="3">
                  <c:v>35</c:v>
                </c:pt>
                <c:pt idx="4">
                  <c:v>25</c:v>
                </c:pt>
                <c:pt idx="5">
                  <c:v>30</c:v>
                </c:pt>
                <c:pt idx="6">
                  <c:v>30</c:v>
                </c:pt>
                <c:pt idx="7">
                  <c:v>27</c:v>
                </c:pt>
                <c:pt idx="8">
                  <c:v>26</c:v>
                </c:pt>
                <c:pt idx="9">
                  <c:v>26</c:v>
                </c:pt>
                <c:pt idx="10">
                  <c:v>25</c:v>
                </c:pt>
                <c:pt idx="11">
                  <c:v>14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1FF-4745-820D-2B77B975C79B}"/>
            </c:ext>
          </c:extLst>
        </c:ser>
        <c:ser>
          <c:idx val="2"/>
          <c:order val="2"/>
          <c:tx>
            <c:strRef>
              <c:f>Comparativos!$L$319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>
                  <a:lumMod val="95000"/>
                  <a:lumOff val="5000"/>
                </a:schemeClr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val>
            <c:numRef>
              <c:f>Comparativos!$L$320:$L$324</c:f>
              <c:numCache>
                <c:formatCode>General</c:formatCode>
                <c:ptCount val="5"/>
                <c:pt idx="0">
                  <c:v>34</c:v>
                </c:pt>
                <c:pt idx="1">
                  <c:v>30</c:v>
                </c:pt>
                <c:pt idx="2">
                  <c:v>36</c:v>
                </c:pt>
                <c:pt idx="3">
                  <c:v>25</c:v>
                </c:pt>
                <c:pt idx="4">
                  <c:v>19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1FF-4745-820D-2B77B975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842240"/>
        <c:axId val="191842632"/>
      </c:lineChart>
      <c:catAx>
        <c:axId val="191842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842632"/>
        <c:crosses val="autoZero"/>
        <c:auto val="1"/>
        <c:lblAlgn val="ctr"/>
        <c:lblOffset val="100"/>
        <c:noMultiLvlLbl val="0"/>
      </c:catAx>
      <c:valAx>
        <c:axId val="1918426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842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TOTAL NACIMIENTOS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Comparativos!$Q$319</c:f>
              <c:strCache>
                <c:ptCount val="1"/>
                <c:pt idx="0">
                  <c:v>2017</c:v>
                </c:pt>
              </c:strCache>
            </c:strRef>
          </c:tx>
          <c:marker>
            <c:symbol val="none"/>
          </c:marker>
          <c:cat>
            <c:strRef>
              <c:f>Comparativos!$P$320:$P$331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Comparativos!$Q$320:$Q$331</c:f>
              <c:numCache>
                <c:formatCode>General</c:formatCode>
                <c:ptCount val="12"/>
                <c:pt idx="0">
                  <c:v>87</c:v>
                </c:pt>
                <c:pt idx="1">
                  <c:v>94</c:v>
                </c:pt>
                <c:pt idx="2">
                  <c:v>105</c:v>
                </c:pt>
                <c:pt idx="3">
                  <c:v>91</c:v>
                </c:pt>
                <c:pt idx="4">
                  <c:v>91</c:v>
                </c:pt>
                <c:pt idx="5">
                  <c:v>93</c:v>
                </c:pt>
                <c:pt idx="6">
                  <c:v>100</c:v>
                </c:pt>
                <c:pt idx="7">
                  <c:v>90</c:v>
                </c:pt>
                <c:pt idx="8">
                  <c:v>98</c:v>
                </c:pt>
                <c:pt idx="9">
                  <c:v>114</c:v>
                </c:pt>
                <c:pt idx="10">
                  <c:v>93</c:v>
                </c:pt>
                <c:pt idx="11">
                  <c:v>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837B-4022-A35F-EC78A0DB8E8E}"/>
            </c:ext>
          </c:extLst>
        </c:ser>
        <c:ser>
          <c:idx val="1"/>
          <c:order val="1"/>
          <c:tx>
            <c:strRef>
              <c:f>Comparativos!$R$319</c:f>
              <c:strCache>
                <c:ptCount val="1"/>
                <c:pt idx="0">
                  <c:v>2018</c:v>
                </c:pt>
              </c:strCache>
            </c:strRef>
          </c:tx>
          <c:marker>
            <c:symbol val="none"/>
          </c:marker>
          <c:cat>
            <c:strRef>
              <c:f>Comparativos!$P$320:$P$331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Comparativos!$R$320:$R$331</c:f>
              <c:numCache>
                <c:formatCode>General</c:formatCode>
                <c:ptCount val="12"/>
                <c:pt idx="0">
                  <c:v>76</c:v>
                </c:pt>
                <c:pt idx="1">
                  <c:v>72</c:v>
                </c:pt>
                <c:pt idx="2">
                  <c:v>74</c:v>
                </c:pt>
                <c:pt idx="3">
                  <c:v>105</c:v>
                </c:pt>
                <c:pt idx="4">
                  <c:v>75</c:v>
                </c:pt>
                <c:pt idx="5">
                  <c:v>86</c:v>
                </c:pt>
                <c:pt idx="6">
                  <c:v>100</c:v>
                </c:pt>
                <c:pt idx="7">
                  <c:v>100</c:v>
                </c:pt>
                <c:pt idx="8">
                  <c:v>90</c:v>
                </c:pt>
                <c:pt idx="9">
                  <c:v>90</c:v>
                </c:pt>
                <c:pt idx="10">
                  <c:v>90</c:v>
                </c:pt>
                <c:pt idx="11">
                  <c:v>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37B-4022-A35F-EC78A0DB8E8E}"/>
            </c:ext>
          </c:extLst>
        </c:ser>
        <c:ser>
          <c:idx val="2"/>
          <c:order val="2"/>
          <c:tx>
            <c:strRef>
              <c:f>Comparativos!$S$319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Comparativos!$P$320:$P$331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Comparativos!$S$320:$S$327</c:f>
              <c:numCache>
                <c:formatCode>General</c:formatCode>
                <c:ptCount val="8"/>
                <c:pt idx="0">
                  <c:v>82</c:v>
                </c:pt>
                <c:pt idx="1">
                  <c:v>84</c:v>
                </c:pt>
                <c:pt idx="2">
                  <c:v>101</c:v>
                </c:pt>
                <c:pt idx="3">
                  <c:v>88</c:v>
                </c:pt>
                <c:pt idx="4">
                  <c:v>86</c:v>
                </c:pt>
                <c:pt idx="5">
                  <c:v>77</c:v>
                </c:pt>
                <c:pt idx="6">
                  <c:v>71</c:v>
                </c:pt>
                <c:pt idx="7">
                  <c:v>87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37B-4022-A35F-EC78A0DB8E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843416"/>
        <c:axId val="191843808"/>
      </c:lineChart>
      <c:catAx>
        <c:axId val="19184341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843808"/>
        <c:crosses val="autoZero"/>
        <c:auto val="1"/>
        <c:lblAlgn val="ctr"/>
        <c:lblOffset val="100"/>
        <c:noMultiLvlLbl val="0"/>
      </c:catAx>
      <c:valAx>
        <c:axId val="19184380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1843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eSTANCIA</a:t>
            </a:r>
            <a:r>
              <a:rPr lang="es-ES" sz="1100" baseline="0"/>
              <a:t> ortopedia</a:t>
            </a:r>
            <a:endParaRPr lang="es-ES" sz="1100"/>
          </a:p>
        </c:rich>
      </c:tx>
      <c:layout>
        <c:manualLayout>
          <c:xMode val="edge"/>
          <c:yMode val="edge"/>
          <c:x val="0.37338972837918394"/>
          <c:y val="1.599999328084271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8967032459192532E-2"/>
          <c:y val="0.30029383714694502"/>
          <c:w val="0.92213203786214348"/>
          <c:h val="0.58588363847406255"/>
        </c:manualLayout>
      </c:layout>
      <c:lineChart>
        <c:grouping val="standard"/>
        <c:varyColors val="0"/>
        <c:ser>
          <c:idx val="0"/>
          <c:order val="0"/>
          <c:tx>
            <c:strRef>
              <c:f>Comparativos!$B$43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Comparativos!$B$44:$B$55</c:f>
              <c:numCache>
                <c:formatCode>0.0</c:formatCode>
                <c:ptCount val="12"/>
                <c:pt idx="0">
                  <c:v>3</c:v>
                </c:pt>
                <c:pt idx="1">
                  <c:v>2.9</c:v>
                </c:pt>
                <c:pt idx="2">
                  <c:v>3.5</c:v>
                </c:pt>
                <c:pt idx="3">
                  <c:v>4.5</c:v>
                </c:pt>
                <c:pt idx="4">
                  <c:v>3</c:v>
                </c:pt>
                <c:pt idx="5">
                  <c:v>3.8</c:v>
                </c:pt>
                <c:pt idx="6">
                  <c:v>3</c:v>
                </c:pt>
                <c:pt idx="7">
                  <c:v>3.2</c:v>
                </c:pt>
                <c:pt idx="8">
                  <c:v>3.7</c:v>
                </c:pt>
                <c:pt idx="9" formatCode="General">
                  <c:v>3.9</c:v>
                </c:pt>
                <c:pt idx="10">
                  <c:v>4</c:v>
                </c:pt>
                <c:pt idx="11" formatCode="General">
                  <c:v>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DA4-43A2-A516-C3C62A898D64}"/>
            </c:ext>
          </c:extLst>
        </c:ser>
        <c:ser>
          <c:idx val="1"/>
          <c:order val="1"/>
          <c:tx>
            <c:strRef>
              <c:f>Comparativos!$C$43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Comparativos!$C$44:$C$55</c:f>
              <c:numCache>
                <c:formatCode>0.0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 formatCode="General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DA4-43A2-A516-C3C62A898D64}"/>
            </c:ext>
          </c:extLst>
        </c:ser>
        <c:ser>
          <c:idx val="2"/>
          <c:order val="2"/>
          <c:tx>
            <c:strRef>
              <c:f>Comparativos!$D$43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rgbClr val="002060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Comparativos!$D$44:$D$51</c:f>
              <c:numCache>
                <c:formatCode>0.0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A4-43A2-A516-C3C62A898D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098680"/>
        <c:axId val="192099072"/>
      </c:lineChart>
      <c:catAx>
        <c:axId val="192098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099072"/>
        <c:crosses val="autoZero"/>
        <c:auto val="1"/>
        <c:lblAlgn val="ctr"/>
        <c:lblOffset val="100"/>
        <c:noMultiLvlLbl val="0"/>
      </c:catAx>
      <c:valAx>
        <c:axId val="19209907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098680"/>
        <c:crosses val="autoZero"/>
        <c:crossBetween val="between"/>
      </c:valAx>
      <c:spPr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33541585742021301"/>
          <c:y val="0.15162660299145281"/>
          <c:w val="0.4507477218417682"/>
          <c:h val="9.00005921257355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ESTANCIA EGRESOS GENERAL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Comparativos!$AY$43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Comparativos!$AY$44:$AY$55</c:f>
              <c:numCache>
                <c:formatCode>0.0</c:formatCode>
                <c:ptCount val="12"/>
                <c:pt idx="0">
                  <c:v>3.2142857142857144</c:v>
                </c:pt>
                <c:pt idx="1">
                  <c:v>3.7428571428571433</c:v>
                </c:pt>
                <c:pt idx="2">
                  <c:v>3.4142857142857141</c:v>
                </c:pt>
                <c:pt idx="3">
                  <c:v>3.6142857142857139</c:v>
                </c:pt>
                <c:pt idx="4">
                  <c:v>3.5285714285714285</c:v>
                </c:pt>
                <c:pt idx="5">
                  <c:v>3.4</c:v>
                </c:pt>
                <c:pt idx="6">
                  <c:v>3.3000000000000003</c:v>
                </c:pt>
                <c:pt idx="7">
                  <c:v>3.0857142857142859</c:v>
                </c:pt>
                <c:pt idx="8">
                  <c:v>3.1571428571428575</c:v>
                </c:pt>
                <c:pt idx="9">
                  <c:v>3.157142857142857</c:v>
                </c:pt>
                <c:pt idx="10">
                  <c:v>2.5714285714285716</c:v>
                </c:pt>
                <c:pt idx="11">
                  <c:v>2.6714285714285713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DFC-4405-B1EA-86D58527E974}"/>
            </c:ext>
          </c:extLst>
        </c:ser>
        <c:ser>
          <c:idx val="1"/>
          <c:order val="1"/>
          <c:tx>
            <c:strRef>
              <c:f>Comparativos!$AZ$43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Comparativos!$AZ$44:$AZ$55</c:f>
              <c:numCache>
                <c:formatCode>0.0</c:formatCode>
                <c:ptCount val="12"/>
                <c:pt idx="0">
                  <c:v>2.8571428571428572</c:v>
                </c:pt>
                <c:pt idx="1">
                  <c:v>3</c:v>
                </c:pt>
                <c:pt idx="2">
                  <c:v>2.8571428571428572</c:v>
                </c:pt>
                <c:pt idx="3">
                  <c:v>2.8714285714285714</c:v>
                </c:pt>
                <c:pt idx="4">
                  <c:v>3.0285714285714285</c:v>
                </c:pt>
                <c:pt idx="5">
                  <c:v>2.8571428571428572</c:v>
                </c:pt>
                <c:pt idx="6">
                  <c:v>2.8571428571428572</c:v>
                </c:pt>
                <c:pt idx="7">
                  <c:v>3.1428571428571428</c:v>
                </c:pt>
                <c:pt idx="8">
                  <c:v>2.7142857142857144</c:v>
                </c:pt>
                <c:pt idx="9">
                  <c:v>2.8571428571428572</c:v>
                </c:pt>
                <c:pt idx="10">
                  <c:v>2.5714285714285716</c:v>
                </c:pt>
                <c:pt idx="11">
                  <c:v>2.7142857142857144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DFC-4405-B1EA-86D58527E974}"/>
            </c:ext>
          </c:extLst>
        </c:ser>
        <c:ser>
          <c:idx val="2"/>
          <c:order val="2"/>
          <c:tx>
            <c:strRef>
              <c:f>Comparativos!$BA$43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Comparativos!$BA$44:$BA$51</c:f>
              <c:numCache>
                <c:formatCode>0.0</c:formatCode>
                <c:ptCount val="8"/>
                <c:pt idx="0">
                  <c:v>3</c:v>
                </c:pt>
                <c:pt idx="1">
                  <c:v>2.5714285714285716</c:v>
                </c:pt>
                <c:pt idx="2">
                  <c:v>2.4285714285714284</c:v>
                </c:pt>
                <c:pt idx="3">
                  <c:v>2.7142857142857144</c:v>
                </c:pt>
                <c:pt idx="4">
                  <c:v>2.5714285714285716</c:v>
                </c:pt>
                <c:pt idx="5">
                  <c:v>2.7142857142857144</c:v>
                </c:pt>
                <c:pt idx="6">
                  <c:v>2.4285714285714284</c:v>
                </c:pt>
                <c:pt idx="7">
                  <c:v>2.7142857142857144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DFC-4405-B1EA-86D58527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099856"/>
        <c:axId val="192100248"/>
      </c:lineChart>
      <c:catAx>
        <c:axId val="19209985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0248"/>
        <c:crosses val="autoZero"/>
        <c:auto val="1"/>
        <c:lblAlgn val="ctr"/>
        <c:lblOffset val="100"/>
        <c:noMultiLvlLbl val="0"/>
      </c:catAx>
      <c:valAx>
        <c:axId val="19210024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099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eSTANCIA</a:t>
            </a:r>
            <a:r>
              <a:rPr lang="es-ES" sz="1100" baseline="0"/>
              <a:t> GINECO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5.0986074657334499E-2"/>
          <c:y val="0.30029383714694502"/>
          <c:w val="0.91892133275007293"/>
          <c:h val="0.58588363847406255"/>
        </c:manualLayout>
      </c:layout>
      <c:lineChart>
        <c:grouping val="standard"/>
        <c:varyColors val="0"/>
        <c:ser>
          <c:idx val="0"/>
          <c:order val="0"/>
          <c:tx>
            <c:strRef>
              <c:f>Comparativos!$I$43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Comparativos!$I$44:$I$55</c:f>
              <c:numCache>
                <c:formatCode>0.0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2.9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3.2</c:v>
                </c:pt>
                <c:pt idx="7">
                  <c:v>3</c:v>
                </c:pt>
                <c:pt idx="8">
                  <c:v>2</c:v>
                </c:pt>
                <c:pt idx="9" formatCode="General">
                  <c:v>2.5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148-43CE-9E0D-FCFFC758EFBD}"/>
            </c:ext>
          </c:extLst>
        </c:ser>
        <c:ser>
          <c:idx val="1"/>
          <c:order val="1"/>
          <c:tx>
            <c:strRef>
              <c:f>Comparativos!$J$43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bg1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Comparativos!$J$44:$J$55</c:f>
              <c:numCache>
                <c:formatCode>0.0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2.2000000000000002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148-43CE-9E0D-FCFFC758EFBD}"/>
            </c:ext>
          </c:extLst>
        </c:ser>
        <c:ser>
          <c:idx val="2"/>
          <c:order val="2"/>
          <c:tx>
            <c:strRef>
              <c:f>Comparativos!$K$43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Comparativos!$K$44:$K$51</c:f>
              <c:numCache>
                <c:formatCode>0.0</c:formatCode>
                <c:ptCount val="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2148-43CE-9E0D-FCFFC758E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101032"/>
        <c:axId val="192101424"/>
      </c:lineChart>
      <c:catAx>
        <c:axId val="192101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1424"/>
        <c:crosses val="autoZero"/>
        <c:auto val="1"/>
        <c:lblAlgn val="ctr"/>
        <c:lblOffset val="100"/>
        <c:noMultiLvlLbl val="0"/>
      </c:catAx>
      <c:valAx>
        <c:axId val="19210142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101032"/>
        <c:crosses val="autoZero"/>
        <c:crossBetween val="between"/>
      </c:valAx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eSTANCIA</a:t>
            </a:r>
            <a:r>
              <a:rPr lang="es-ES" sz="1100" baseline="0"/>
              <a:t> M INTERNA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Comparativos!$P$43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Comparativos!$P$44:$P$55</c:f>
              <c:numCache>
                <c:formatCode>0.0</c:formatCode>
                <c:ptCount val="12"/>
                <c:pt idx="0">
                  <c:v>5</c:v>
                </c:pt>
                <c:pt idx="1">
                  <c:v>5.7</c:v>
                </c:pt>
                <c:pt idx="2">
                  <c:v>4.8</c:v>
                </c:pt>
                <c:pt idx="3">
                  <c:v>4.9000000000000004</c:v>
                </c:pt>
                <c:pt idx="4">
                  <c:v>4.5999999999999996</c:v>
                </c:pt>
                <c:pt idx="5">
                  <c:v>4</c:v>
                </c:pt>
                <c:pt idx="6">
                  <c:v>4.7</c:v>
                </c:pt>
                <c:pt idx="7">
                  <c:v>5</c:v>
                </c:pt>
                <c:pt idx="8">
                  <c:v>5</c:v>
                </c:pt>
                <c:pt idx="9" formatCode="General">
                  <c:v>4.8</c:v>
                </c:pt>
                <c:pt idx="10" formatCode="General">
                  <c:v>4.7</c:v>
                </c:pt>
                <c:pt idx="11" formatCode="General">
                  <c:v>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50-45F7-8829-72B29EBFFD40}"/>
            </c:ext>
          </c:extLst>
        </c:ser>
        <c:ser>
          <c:idx val="1"/>
          <c:order val="1"/>
          <c:tx>
            <c:strRef>
              <c:f>Comparativos!$Q$43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Comparativos!$Q$44:$Q$55</c:f>
              <c:numCache>
                <c:formatCode>0.0</c:formatCode>
                <c:ptCount val="12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3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50-45F7-8829-72B29EBFFD40}"/>
            </c:ext>
          </c:extLst>
        </c:ser>
        <c:ser>
          <c:idx val="2"/>
          <c:order val="2"/>
          <c:tx>
            <c:strRef>
              <c:f>Comparativos!$R$43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ysClr val="windowText" lastClr="000000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ysClr val="windowText" lastClr="000000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Comparativos!$R$44:$R$51</c:f>
              <c:numCache>
                <c:formatCode>0.0</c:formatCode>
                <c:ptCount val="8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D50-45F7-8829-72B29EBFFD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70696"/>
        <c:axId val="192671088"/>
      </c:lineChart>
      <c:catAx>
        <c:axId val="19267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671088"/>
        <c:crosses val="autoZero"/>
        <c:auto val="1"/>
        <c:lblAlgn val="ctr"/>
        <c:lblOffset val="100"/>
        <c:noMultiLvlLbl val="0"/>
      </c:catAx>
      <c:valAx>
        <c:axId val="19267108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670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eSTANCIA</a:t>
            </a:r>
            <a:r>
              <a:rPr lang="es-ES" sz="1100" baseline="0"/>
              <a:t> CIRUGIA</a:t>
            </a:r>
            <a:endParaRPr lang="es-ES" sz="1100"/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Comparativos!$W$43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Comparativos!$W$44:$W$55</c:f>
              <c:numCache>
                <c:formatCode>0.0</c:formatCode>
                <c:ptCount val="12"/>
                <c:pt idx="0">
                  <c:v>3</c:v>
                </c:pt>
                <c:pt idx="1">
                  <c:v>3.8</c:v>
                </c:pt>
                <c:pt idx="2">
                  <c:v>3.5</c:v>
                </c:pt>
                <c:pt idx="3">
                  <c:v>3.6</c:v>
                </c:pt>
                <c:pt idx="4">
                  <c:v>3.8</c:v>
                </c:pt>
                <c:pt idx="5">
                  <c:v>3.7</c:v>
                </c:pt>
                <c:pt idx="6">
                  <c:v>3</c:v>
                </c:pt>
                <c:pt idx="7">
                  <c:v>2.8</c:v>
                </c:pt>
                <c:pt idx="8">
                  <c:v>2.4</c:v>
                </c:pt>
                <c:pt idx="9" formatCode="General">
                  <c:v>2.7</c:v>
                </c:pt>
                <c:pt idx="10" formatCode="General">
                  <c:v>2.6</c:v>
                </c:pt>
                <c:pt idx="11">
                  <c:v>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D1-4F4E-8716-9BC77ADC1F63}"/>
            </c:ext>
          </c:extLst>
        </c:ser>
        <c:ser>
          <c:idx val="1"/>
          <c:order val="1"/>
          <c:tx>
            <c:strRef>
              <c:f>Comparativos!$X$43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Comparativos!$X$44:$X$55</c:f>
              <c:numCache>
                <c:formatCode>0.0</c:formatCode>
                <c:ptCount val="12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D1-4F4E-8716-9BC77ADC1F63}"/>
            </c:ext>
          </c:extLst>
        </c:ser>
        <c:ser>
          <c:idx val="2"/>
          <c:order val="2"/>
          <c:tx>
            <c:strRef>
              <c:f>Comparativos!$Y$43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Comparativos!$Y$44:$Y$51</c:f>
              <c:numCache>
                <c:formatCode>0.0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AD1-4F4E-8716-9BC77ADC1F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71872"/>
        <c:axId val="192672264"/>
      </c:lineChart>
      <c:catAx>
        <c:axId val="192671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672264"/>
        <c:crosses val="autoZero"/>
        <c:auto val="1"/>
        <c:lblAlgn val="ctr"/>
        <c:lblOffset val="100"/>
        <c:noMultiLvlLbl val="0"/>
      </c:catAx>
      <c:valAx>
        <c:axId val="192672264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671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eSTANCIA</a:t>
            </a:r>
            <a:r>
              <a:rPr lang="es-ES" sz="1100" baseline="0"/>
              <a:t> PEDIATRIA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Comparativos!$AD$43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Comparativos!$AD$44:$AD$55</c:f>
              <c:numCache>
                <c:formatCode>0.0</c:formatCode>
                <c:ptCount val="12"/>
                <c:pt idx="0">
                  <c:v>3.5</c:v>
                </c:pt>
                <c:pt idx="1">
                  <c:v>3.8</c:v>
                </c:pt>
                <c:pt idx="2">
                  <c:v>3</c:v>
                </c:pt>
                <c:pt idx="3">
                  <c:v>3.4</c:v>
                </c:pt>
                <c:pt idx="4">
                  <c:v>4</c:v>
                </c:pt>
                <c:pt idx="5">
                  <c:v>3</c:v>
                </c:pt>
                <c:pt idx="6">
                  <c:v>3.7</c:v>
                </c:pt>
                <c:pt idx="7">
                  <c:v>3.8</c:v>
                </c:pt>
                <c:pt idx="8">
                  <c:v>4</c:v>
                </c:pt>
                <c:pt idx="9" formatCode="General">
                  <c:v>3.8</c:v>
                </c:pt>
                <c:pt idx="10" formatCode="General">
                  <c:v>2.7</c:v>
                </c:pt>
                <c:pt idx="11" formatCode="General">
                  <c:v>2.8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AB8-4A0E-BE9C-D03E46D42C30}"/>
            </c:ext>
          </c:extLst>
        </c:ser>
        <c:ser>
          <c:idx val="1"/>
          <c:order val="1"/>
          <c:tx>
            <c:strRef>
              <c:f>Comparativos!$X$43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Comparativos!$AE$44:$AE$55</c:f>
              <c:numCache>
                <c:formatCode>0.0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 formatCode="General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B8-4A0E-BE9C-D03E46D42C30}"/>
            </c:ext>
          </c:extLst>
        </c:ser>
        <c:ser>
          <c:idx val="2"/>
          <c:order val="2"/>
          <c:tx>
            <c:strRef>
              <c:f>Comparativos!$AF$43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Comparativos!$AF$44:$AF$51</c:f>
              <c:numCache>
                <c:formatCode>0.0</c:formatCode>
                <c:ptCount val="8"/>
                <c:pt idx="0">
                  <c:v>4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3</c:v>
                </c:pt>
                <c:pt idx="5">
                  <c:v>4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AB8-4A0E-BE9C-D03E46D42C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73048"/>
        <c:axId val="192673440"/>
      </c:lineChart>
      <c:catAx>
        <c:axId val="192673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673440"/>
        <c:crosses val="autoZero"/>
        <c:auto val="1"/>
        <c:lblAlgn val="ctr"/>
        <c:lblOffset val="100"/>
        <c:noMultiLvlLbl val="0"/>
      </c:catAx>
      <c:valAx>
        <c:axId val="192673440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673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eSTANCIA</a:t>
            </a:r>
            <a:r>
              <a:rPr lang="es-ES" sz="1100" baseline="0"/>
              <a:t> M GENERAL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Comparativos!$AK$43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Comparativos!$AK$44:$AK$55</c:f>
              <c:numCache>
                <c:formatCode>0.0</c:formatCode>
                <c:ptCount val="12"/>
                <c:pt idx="0">
                  <c:v>3</c:v>
                </c:pt>
                <c:pt idx="1">
                  <c:v>3.5</c:v>
                </c:pt>
                <c:pt idx="2">
                  <c:v>3.5</c:v>
                </c:pt>
                <c:pt idx="3">
                  <c:v>3.9</c:v>
                </c:pt>
                <c:pt idx="4">
                  <c:v>3.5</c:v>
                </c:pt>
                <c:pt idx="5">
                  <c:v>3.8</c:v>
                </c:pt>
                <c:pt idx="6">
                  <c:v>3</c:v>
                </c:pt>
                <c:pt idx="7">
                  <c:v>2</c:v>
                </c:pt>
                <c:pt idx="8">
                  <c:v>3</c:v>
                </c:pt>
                <c:pt idx="9" formatCode="General">
                  <c:v>2.7</c:v>
                </c:pt>
                <c:pt idx="10">
                  <c:v>1</c:v>
                </c:pt>
                <c:pt idx="11" formatCode="General">
                  <c:v>2.5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314-43A7-9EF1-3314C147CBED}"/>
            </c:ext>
          </c:extLst>
        </c:ser>
        <c:ser>
          <c:idx val="1"/>
          <c:order val="1"/>
          <c:tx>
            <c:strRef>
              <c:f>Comparativos!$AL$43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Comparativos!$AL$44:$AL$55</c:f>
              <c:numCache>
                <c:formatCode>0.0</c:formatCode>
                <c:ptCount val="1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3.1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14-43A7-9EF1-3314C147CBED}"/>
            </c:ext>
          </c:extLst>
        </c:ser>
        <c:ser>
          <c:idx val="2"/>
          <c:order val="2"/>
          <c:tx>
            <c:strRef>
              <c:f>Comparativos!$AM$43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Comparativos!$AM$44:$AM$51</c:f>
              <c:numCache>
                <c:formatCode>0.0</c:formatCode>
                <c:ptCount val="8"/>
                <c:pt idx="0">
                  <c:v>3</c:v>
                </c:pt>
                <c:pt idx="1">
                  <c:v>3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314-43A7-9EF1-3314C147CB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674224"/>
        <c:axId val="192372736"/>
      </c:lineChart>
      <c:catAx>
        <c:axId val="19267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372736"/>
        <c:crosses val="autoZero"/>
        <c:auto val="1"/>
        <c:lblAlgn val="ctr"/>
        <c:lblOffset val="100"/>
        <c:noMultiLvlLbl val="0"/>
      </c:catAx>
      <c:valAx>
        <c:axId val="192372736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6742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eSTANCIA</a:t>
            </a:r>
            <a:r>
              <a:rPr lang="es-ES" sz="1100" baseline="0"/>
              <a:t> UROLOGIA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Comparativos!$AR$43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Comparativos!$AR$44:$AR$55</c:f>
              <c:numCache>
                <c:formatCode>0.0</c:formatCode>
                <c:ptCount val="12"/>
                <c:pt idx="0">
                  <c:v>3</c:v>
                </c:pt>
                <c:pt idx="1">
                  <c:v>3.5</c:v>
                </c:pt>
                <c:pt idx="2">
                  <c:v>2.7</c:v>
                </c:pt>
                <c:pt idx="3">
                  <c:v>2.5</c:v>
                </c:pt>
                <c:pt idx="4">
                  <c:v>2.8</c:v>
                </c:pt>
                <c:pt idx="5">
                  <c:v>2</c:v>
                </c:pt>
                <c:pt idx="6">
                  <c:v>2.5</c:v>
                </c:pt>
                <c:pt idx="7">
                  <c:v>1.8</c:v>
                </c:pt>
                <c:pt idx="8">
                  <c:v>2</c:v>
                </c:pt>
                <c:pt idx="9" formatCode="General">
                  <c:v>1.7</c:v>
                </c:pt>
                <c:pt idx="10">
                  <c:v>1</c:v>
                </c:pt>
                <c:pt idx="11" formatCode="General">
                  <c:v>1.3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122-4AE9-8A9F-456D49DB17D3}"/>
            </c:ext>
          </c:extLst>
        </c:ser>
        <c:ser>
          <c:idx val="1"/>
          <c:order val="1"/>
          <c:tx>
            <c:strRef>
              <c:f>Comparativos!$AS$43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Comparativos!$AS$44:$AS$55</c:f>
              <c:numCache>
                <c:formatCode>0.0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22-4AE9-8A9F-456D49DB17D3}"/>
            </c:ext>
          </c:extLst>
        </c:ser>
        <c:ser>
          <c:idx val="2"/>
          <c:order val="2"/>
          <c:tx>
            <c:strRef>
              <c:f>Comparativos!$AT$43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Comparativos!$AT$44:$AT$51</c:f>
              <c:numCache>
                <c:formatCode>0.0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C122-4AE9-8A9F-456D49DB17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3520"/>
        <c:axId val="192373912"/>
      </c:lineChart>
      <c:catAx>
        <c:axId val="192373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373912"/>
        <c:crosses val="autoZero"/>
        <c:auto val="1"/>
        <c:lblAlgn val="ctr"/>
        <c:lblOffset val="100"/>
        <c:noMultiLvlLbl val="0"/>
      </c:catAx>
      <c:valAx>
        <c:axId val="192373912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37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egresos</a:t>
            </a:r>
            <a:r>
              <a:rPr lang="es-ES" sz="1100" baseline="0"/>
              <a:t> UROLOGIA</a:t>
            </a:r>
            <a:endParaRPr lang="es-ES" sz="1100"/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Comparativos!$AR$3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5">
                  <a:lumMod val="75000"/>
                </a:schemeClr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5">
                    <a:lumMod val="75000"/>
                  </a:schemeClr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Comparativos!$AR$4:$AR$15</c:f>
              <c:numCache>
                <c:formatCode>General</c:formatCode>
                <c:ptCount val="12"/>
                <c:pt idx="0">
                  <c:v>3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6</c:v>
                </c:pt>
                <c:pt idx="8">
                  <c:v>2</c:v>
                </c:pt>
                <c:pt idx="9">
                  <c:v>4</c:v>
                </c:pt>
                <c:pt idx="1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F79-4E7F-AF9F-41847C2ABE89}"/>
            </c:ext>
          </c:extLst>
        </c:ser>
        <c:ser>
          <c:idx val="1"/>
          <c:order val="1"/>
          <c:tx>
            <c:strRef>
              <c:f>Comparativos!$AS$3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Comparativos!$AS$4:$AS$15</c:f>
              <c:numCache>
                <c:formatCode>General</c:formatCode>
                <c:ptCount val="12"/>
                <c:pt idx="0">
                  <c:v>10</c:v>
                </c:pt>
                <c:pt idx="1">
                  <c:v>5</c:v>
                </c:pt>
                <c:pt idx="2">
                  <c:v>2</c:v>
                </c:pt>
                <c:pt idx="3">
                  <c:v>0</c:v>
                </c:pt>
                <c:pt idx="4">
                  <c:v>4</c:v>
                </c:pt>
                <c:pt idx="5">
                  <c:v>0</c:v>
                </c:pt>
                <c:pt idx="6">
                  <c:v>9</c:v>
                </c:pt>
                <c:pt idx="7">
                  <c:v>8</c:v>
                </c:pt>
                <c:pt idx="8">
                  <c:v>5</c:v>
                </c:pt>
                <c:pt idx="9">
                  <c:v>7</c:v>
                </c:pt>
                <c:pt idx="10">
                  <c:v>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79-4E7F-AF9F-41847C2ABE89}"/>
            </c:ext>
          </c:extLst>
        </c:ser>
        <c:ser>
          <c:idx val="2"/>
          <c:order val="2"/>
          <c:tx>
            <c:strRef>
              <c:f>Comparativos!$AT$3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3"/>
              </a:solidFill>
              <a:ln w="9525">
                <a:solidFill>
                  <a:schemeClr val="tx1"/>
                </a:solidFill>
                <a:round/>
              </a:ln>
              <a:effectLst/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Comparativos!$AT$4:$AT$11</c:f>
              <c:numCache>
                <c:formatCode>General</c:formatCode>
                <c:ptCount val="8"/>
                <c:pt idx="0">
                  <c:v>4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F79-4E7F-AF9F-41847C2AB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466008"/>
        <c:axId val="154466392"/>
      </c:lineChart>
      <c:catAx>
        <c:axId val="154466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466392"/>
        <c:crosses val="autoZero"/>
        <c:auto val="1"/>
        <c:lblAlgn val="ctr"/>
        <c:lblOffset val="100"/>
        <c:noMultiLvlLbl val="0"/>
      </c:catAx>
      <c:valAx>
        <c:axId val="154466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4466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% OCUPACIONAL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percentStacked"/>
        <c:varyColors val="0"/>
        <c:ser>
          <c:idx val="0"/>
          <c:order val="0"/>
          <c:tx>
            <c:strRef>
              <c:f>Comparativos!$B$124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Comparativos!$A$125:$A$136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Comparativos!$B$125:$B$136</c:f>
              <c:numCache>
                <c:formatCode>0%</c:formatCode>
                <c:ptCount val="12"/>
                <c:pt idx="0">
                  <c:v>0.90700000000000003</c:v>
                </c:pt>
                <c:pt idx="1">
                  <c:v>0.89500000000000002</c:v>
                </c:pt>
                <c:pt idx="2">
                  <c:v>0.78</c:v>
                </c:pt>
                <c:pt idx="3">
                  <c:v>0.8</c:v>
                </c:pt>
                <c:pt idx="4">
                  <c:v>0.85899999999999999</c:v>
                </c:pt>
                <c:pt idx="5">
                  <c:v>0.90300000000000002</c:v>
                </c:pt>
                <c:pt idx="6">
                  <c:v>0.94</c:v>
                </c:pt>
                <c:pt idx="7">
                  <c:v>0.96</c:v>
                </c:pt>
                <c:pt idx="8">
                  <c:v>0.98</c:v>
                </c:pt>
                <c:pt idx="9">
                  <c:v>0.95</c:v>
                </c:pt>
                <c:pt idx="10">
                  <c:v>0.94</c:v>
                </c:pt>
                <c:pt idx="11">
                  <c:v>0.98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4D8A-49FB-A864-4001B24109AA}"/>
            </c:ext>
          </c:extLst>
        </c:ser>
        <c:ser>
          <c:idx val="2"/>
          <c:order val="1"/>
          <c:tx>
            <c:strRef>
              <c:f>Comparativos!$C$124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3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Comparativos!$A$125:$A$136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Comparativos!$C$125:$C$136</c:f>
              <c:numCache>
                <c:formatCode>0%</c:formatCode>
                <c:ptCount val="12"/>
                <c:pt idx="0">
                  <c:v>0.85</c:v>
                </c:pt>
                <c:pt idx="1">
                  <c:v>0.9</c:v>
                </c:pt>
                <c:pt idx="2">
                  <c:v>0.92</c:v>
                </c:pt>
                <c:pt idx="3">
                  <c:v>0.75</c:v>
                </c:pt>
                <c:pt idx="4">
                  <c:v>0.8</c:v>
                </c:pt>
                <c:pt idx="5">
                  <c:v>0.9</c:v>
                </c:pt>
                <c:pt idx="6">
                  <c:v>0.95</c:v>
                </c:pt>
                <c:pt idx="7">
                  <c:v>0.97</c:v>
                </c:pt>
                <c:pt idx="8">
                  <c:v>0.98</c:v>
                </c:pt>
                <c:pt idx="9">
                  <c:v>0.98</c:v>
                </c:pt>
                <c:pt idx="10">
                  <c:v>0.99</c:v>
                </c:pt>
                <c:pt idx="11">
                  <c:v>0.99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8A-49FB-A864-4001B24109AA}"/>
            </c:ext>
          </c:extLst>
        </c:ser>
        <c:ser>
          <c:idx val="1"/>
          <c:order val="2"/>
          <c:tx>
            <c:strRef>
              <c:f>Comparativos!$D$124</c:f>
              <c:strCache>
                <c:ptCount val="1"/>
                <c:pt idx="0">
                  <c:v>2019</c:v>
                </c:pt>
              </c:strCache>
            </c:strRef>
          </c:tx>
          <c:marker>
            <c:symbol val="none"/>
          </c:marker>
          <c:cat>
            <c:strRef>
              <c:f>Comparativos!$A$125:$A$136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Comparativos!$D$125:$D$132</c:f>
              <c:numCache>
                <c:formatCode>0%</c:formatCode>
                <c:ptCount val="8"/>
                <c:pt idx="0">
                  <c:v>0.98</c:v>
                </c:pt>
                <c:pt idx="1">
                  <c:v>0.97</c:v>
                </c:pt>
                <c:pt idx="2">
                  <c:v>0.97</c:v>
                </c:pt>
                <c:pt idx="3">
                  <c:v>0.98</c:v>
                </c:pt>
                <c:pt idx="4">
                  <c:v>0.97</c:v>
                </c:pt>
                <c:pt idx="5">
                  <c:v>0.98</c:v>
                </c:pt>
                <c:pt idx="6">
                  <c:v>0.99</c:v>
                </c:pt>
                <c:pt idx="7">
                  <c:v>0.97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A41-4934-9F50-885530691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374696"/>
        <c:axId val="192375088"/>
      </c:lineChart>
      <c:catAx>
        <c:axId val="192374696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375088"/>
        <c:crosses val="autoZero"/>
        <c:auto val="1"/>
        <c:lblAlgn val="ctr"/>
        <c:lblOffset val="100"/>
        <c:noMultiLvlLbl val="0"/>
      </c:catAx>
      <c:valAx>
        <c:axId val="192375088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374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 sz="1100" b="0">
                <a:solidFill>
                  <a:schemeClr val="tx1"/>
                </a:solidFill>
                <a:latin typeface="+mn-lt"/>
              </a:rPr>
              <a:t>EGRESOS</a:t>
            </a:r>
            <a:r>
              <a:rPr lang="es-CO" sz="1100" b="0" baseline="0">
                <a:solidFill>
                  <a:schemeClr val="tx1"/>
                </a:solidFill>
                <a:latin typeface="+mn-lt"/>
              </a:rPr>
              <a:t> ORTOPEDIA</a:t>
            </a:r>
            <a:endParaRPr lang="es-CO" sz="1100" b="0">
              <a:solidFill>
                <a:schemeClr val="tx1"/>
              </a:solidFill>
              <a:latin typeface="+mn-lt"/>
            </a:endParaRP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1385630793778757E-2"/>
          <c:y val="0.35661616894096138"/>
          <c:w val="0.79434799660559074"/>
          <c:h val="0.52650717536455116"/>
        </c:manualLayout>
      </c:layout>
      <c:lineChart>
        <c:grouping val="standard"/>
        <c:varyColors val="0"/>
        <c:ser>
          <c:idx val="0"/>
          <c:order val="0"/>
          <c:tx>
            <c:strRef>
              <c:f>Comparativos!$B$3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chemeClr val="accent1">
                  <a:lumMod val="50000"/>
                </a:schemeClr>
              </a:solidFill>
            </a:ln>
          </c:spPr>
          <c:marker>
            <c:spPr>
              <a:ln>
                <a:solidFill>
                  <a:schemeClr val="accent1">
                    <a:lumMod val="50000"/>
                  </a:schemeClr>
                </a:solidFill>
              </a:ln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Comparativos!$B$4:$B$15</c:f>
              <c:numCache>
                <c:formatCode>General</c:formatCode>
                <c:ptCount val="12"/>
                <c:pt idx="0">
                  <c:v>95</c:v>
                </c:pt>
                <c:pt idx="1">
                  <c:v>100</c:v>
                </c:pt>
                <c:pt idx="2">
                  <c:v>150</c:v>
                </c:pt>
                <c:pt idx="3">
                  <c:v>101</c:v>
                </c:pt>
                <c:pt idx="4">
                  <c:v>104</c:v>
                </c:pt>
                <c:pt idx="5">
                  <c:v>115</c:v>
                </c:pt>
                <c:pt idx="6">
                  <c:v>120</c:v>
                </c:pt>
                <c:pt idx="7">
                  <c:v>144</c:v>
                </c:pt>
                <c:pt idx="8">
                  <c:v>120</c:v>
                </c:pt>
                <c:pt idx="9">
                  <c:v>124</c:v>
                </c:pt>
                <c:pt idx="10">
                  <c:v>129</c:v>
                </c:pt>
                <c:pt idx="11">
                  <c:v>111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Comparativos!$C$3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Comparativos!$C$4:$C$15</c:f>
              <c:numCache>
                <c:formatCode>General</c:formatCode>
                <c:ptCount val="12"/>
                <c:pt idx="0">
                  <c:v>113</c:v>
                </c:pt>
                <c:pt idx="1">
                  <c:v>92</c:v>
                </c:pt>
                <c:pt idx="2">
                  <c:v>106</c:v>
                </c:pt>
                <c:pt idx="3">
                  <c:v>90</c:v>
                </c:pt>
                <c:pt idx="4">
                  <c:v>118</c:v>
                </c:pt>
                <c:pt idx="5">
                  <c:v>138</c:v>
                </c:pt>
                <c:pt idx="6">
                  <c:v>110</c:v>
                </c:pt>
                <c:pt idx="7">
                  <c:v>112</c:v>
                </c:pt>
                <c:pt idx="8">
                  <c:v>130</c:v>
                </c:pt>
                <c:pt idx="9">
                  <c:v>125</c:v>
                </c:pt>
                <c:pt idx="10">
                  <c:v>139</c:v>
                </c:pt>
                <c:pt idx="11">
                  <c:v>118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Comparativos!$D$3</c:f>
              <c:strCache>
                <c:ptCount val="1"/>
                <c:pt idx="0">
                  <c:v>2019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pPr>
              <a:ln>
                <a:solidFill>
                  <a:schemeClr val="tx1"/>
                </a:solidFill>
              </a:ln>
            </c:spPr>
          </c:marker>
          <c:cat>
            <c:strRef>
              <c:f>Comparativos!$A$4:$A$15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Comparativos!$D$4:$D$11</c:f>
              <c:numCache>
                <c:formatCode>General</c:formatCode>
                <c:ptCount val="8"/>
                <c:pt idx="0">
                  <c:v>139</c:v>
                </c:pt>
                <c:pt idx="1">
                  <c:v>104</c:v>
                </c:pt>
                <c:pt idx="2">
                  <c:v>114</c:v>
                </c:pt>
                <c:pt idx="3">
                  <c:v>121</c:v>
                </c:pt>
                <c:pt idx="4">
                  <c:v>134</c:v>
                </c:pt>
                <c:pt idx="5">
                  <c:v>135</c:v>
                </c:pt>
                <c:pt idx="6">
                  <c:v>140</c:v>
                </c:pt>
                <c:pt idx="7">
                  <c:v>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2375872"/>
        <c:axId val="192376264"/>
      </c:lineChart>
      <c:catAx>
        <c:axId val="192375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92376264"/>
        <c:crosses val="autoZero"/>
        <c:auto val="1"/>
        <c:lblAlgn val="ctr"/>
        <c:lblOffset val="100"/>
        <c:noMultiLvlLbl val="0"/>
      </c:catAx>
      <c:valAx>
        <c:axId val="1923762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1"/>
        <c:majorTickMark val="out"/>
        <c:minorTickMark val="none"/>
        <c:tickLblPos val="nextTo"/>
        <c:crossAx val="19237587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296907771550017"/>
          <c:y val="0.14954810899724807"/>
          <c:w val="0.56047225679961188"/>
          <c:h val="4.2251303902436324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solidFill>
            <a:sysClr val="windowText" lastClr="000000"/>
          </a:solidFill>
        </a:defRPr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88993931118259"/>
          <c:y val="3.9056133196790632E-2"/>
          <c:w val="0.85920231728014718"/>
          <c:h val="0.78557598570607035"/>
        </c:manualLayout>
      </c:layout>
      <c:lineChart>
        <c:grouping val="standard"/>
        <c:varyColors val="0"/>
        <c:ser>
          <c:idx val="0"/>
          <c:order val="0"/>
          <c:tx>
            <c:v>2015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Sin!$B$1:$M$1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Sin!$B$8:$M$8</c:f>
              <c:numCache>
                <c:formatCode>#,##0</c:formatCode>
                <c:ptCount val="12"/>
                <c:pt idx="0">
                  <c:v>1927750797</c:v>
                </c:pt>
                <c:pt idx="1">
                  <c:v>1773980386</c:v>
                </c:pt>
                <c:pt idx="2">
                  <c:v>2076214395</c:v>
                </c:pt>
                <c:pt idx="3">
                  <c:v>2200524653</c:v>
                </c:pt>
                <c:pt idx="4">
                  <c:v>2184866619</c:v>
                </c:pt>
                <c:pt idx="5">
                  <c:v>2056783844</c:v>
                </c:pt>
                <c:pt idx="6">
                  <c:v>2439736493</c:v>
                </c:pt>
                <c:pt idx="7">
                  <c:v>2347448165</c:v>
                </c:pt>
                <c:pt idx="8">
                  <c:v>2094022894</c:v>
                </c:pt>
                <c:pt idx="9">
                  <c:v>2112021308</c:v>
                </c:pt>
                <c:pt idx="10">
                  <c:v>1845317719</c:v>
                </c:pt>
                <c:pt idx="11">
                  <c:v>2204223725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87-40A3-B180-67BD50AC27CE}"/>
            </c:ext>
          </c:extLst>
        </c:ser>
        <c:ser>
          <c:idx val="1"/>
          <c:order val="1"/>
          <c:tx>
            <c:v>2016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Sin!$B$21:$M$21</c:f>
              <c:numCache>
                <c:formatCode>#,##0</c:formatCode>
                <c:ptCount val="12"/>
                <c:pt idx="0">
                  <c:v>2405129027</c:v>
                </c:pt>
                <c:pt idx="1">
                  <c:v>2398710925</c:v>
                </c:pt>
                <c:pt idx="2">
                  <c:v>2314858395</c:v>
                </c:pt>
                <c:pt idx="3">
                  <c:v>2277646529</c:v>
                </c:pt>
                <c:pt idx="4">
                  <c:v>2318217031</c:v>
                </c:pt>
                <c:pt idx="5">
                  <c:v>2516681496</c:v>
                </c:pt>
                <c:pt idx="6">
                  <c:v>2309801857</c:v>
                </c:pt>
                <c:pt idx="7">
                  <c:v>2512937749</c:v>
                </c:pt>
                <c:pt idx="8">
                  <c:v>2310315072</c:v>
                </c:pt>
                <c:pt idx="9">
                  <c:v>2235909670</c:v>
                </c:pt>
                <c:pt idx="10">
                  <c:v>2271865772</c:v>
                </c:pt>
                <c:pt idx="11">
                  <c:v>2259534852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87-40A3-B180-67BD50AC2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64240"/>
        <c:axId val="192964632"/>
      </c:lineChart>
      <c:catAx>
        <c:axId val="19296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964632"/>
        <c:crosses val="autoZero"/>
        <c:auto val="1"/>
        <c:lblAlgn val="ctr"/>
        <c:lblOffset val="100"/>
        <c:noMultiLvlLbl val="0"/>
      </c:catAx>
      <c:valAx>
        <c:axId val="19296463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9296424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2015</c:v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Sin!$B$1:$M$1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Sin!$B$11:$M$11</c:f>
              <c:numCache>
                <c:formatCode>#,##0</c:formatCode>
                <c:ptCount val="12"/>
                <c:pt idx="0">
                  <c:v>1714349180</c:v>
                </c:pt>
                <c:pt idx="1">
                  <c:v>1580192223</c:v>
                </c:pt>
                <c:pt idx="2">
                  <c:v>1879921568</c:v>
                </c:pt>
                <c:pt idx="3">
                  <c:v>2002038814</c:v>
                </c:pt>
                <c:pt idx="4">
                  <c:v>2005705761</c:v>
                </c:pt>
                <c:pt idx="5">
                  <c:v>1853297973</c:v>
                </c:pt>
                <c:pt idx="6">
                  <c:v>2233597672</c:v>
                </c:pt>
                <c:pt idx="7">
                  <c:v>2155087545</c:v>
                </c:pt>
                <c:pt idx="8">
                  <c:v>1881977346</c:v>
                </c:pt>
                <c:pt idx="9">
                  <c:v>1894815665</c:v>
                </c:pt>
                <c:pt idx="10">
                  <c:v>1617406420</c:v>
                </c:pt>
                <c:pt idx="11">
                  <c:v>1993291332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F90-4F5E-BA5E-B5FF2BCEB3AA}"/>
            </c:ext>
          </c:extLst>
        </c:ser>
        <c:ser>
          <c:idx val="1"/>
          <c:order val="1"/>
          <c:tx>
            <c:v>2016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Sin!$B$25:$M$25</c:f>
              <c:numCache>
                <c:formatCode>#,##0</c:formatCode>
                <c:ptCount val="12"/>
                <c:pt idx="0">
                  <c:v>2172578140</c:v>
                </c:pt>
                <c:pt idx="1">
                  <c:v>2164670592</c:v>
                </c:pt>
                <c:pt idx="2">
                  <c:v>2077270337</c:v>
                </c:pt>
                <c:pt idx="3">
                  <c:v>2038914016</c:v>
                </c:pt>
                <c:pt idx="4">
                  <c:v>2071212369</c:v>
                </c:pt>
                <c:pt idx="5">
                  <c:v>2160580629</c:v>
                </c:pt>
                <c:pt idx="6">
                  <c:v>2045717926</c:v>
                </c:pt>
                <c:pt idx="7">
                  <c:v>2278976149</c:v>
                </c:pt>
                <c:pt idx="8">
                  <c:v>2045349340</c:v>
                </c:pt>
                <c:pt idx="9">
                  <c:v>1970601506</c:v>
                </c:pt>
                <c:pt idx="10">
                  <c:v>2013243317</c:v>
                </c:pt>
                <c:pt idx="11">
                  <c:v>1999799900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90-4F5E-BA5E-B5FF2BCEB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2965808"/>
        <c:axId val="192966200"/>
      </c:lineChart>
      <c:catAx>
        <c:axId val="19296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2966200"/>
        <c:crosses val="autoZero"/>
        <c:auto val="1"/>
        <c:lblAlgn val="ctr"/>
        <c:lblOffset val="100"/>
        <c:noMultiLvlLbl val="0"/>
      </c:catAx>
      <c:valAx>
        <c:axId val="19296620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  <a:alpha val="54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9296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8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dTable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Sin!$B$52:$M$52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Sin!$B$53:$M$53</c:f>
              <c:numCache>
                <c:formatCode>#,##0</c:formatCode>
                <c:ptCount val="12"/>
                <c:pt idx="0">
                  <c:v>1714349180</c:v>
                </c:pt>
                <c:pt idx="1">
                  <c:v>1580192223</c:v>
                </c:pt>
                <c:pt idx="2">
                  <c:v>1879921568</c:v>
                </c:pt>
                <c:pt idx="3">
                  <c:v>2002038814</c:v>
                </c:pt>
                <c:pt idx="4">
                  <c:v>2005705761</c:v>
                </c:pt>
                <c:pt idx="5">
                  <c:v>1853297973</c:v>
                </c:pt>
                <c:pt idx="6">
                  <c:v>2233597672</c:v>
                </c:pt>
                <c:pt idx="7">
                  <c:v>2155087545</c:v>
                </c:pt>
                <c:pt idx="8">
                  <c:v>1881977346</c:v>
                </c:pt>
                <c:pt idx="9">
                  <c:v>1894815665</c:v>
                </c:pt>
                <c:pt idx="10">
                  <c:v>1617406420</c:v>
                </c:pt>
                <c:pt idx="11">
                  <c:v>1993291332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E80-4050-9F7E-7CB262D096E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Sin!$B$52:$M$52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Sin!$B$56:$M$56</c:f>
              <c:numCache>
                <c:formatCode>#,##0</c:formatCode>
                <c:ptCount val="12"/>
                <c:pt idx="0">
                  <c:v>2020497670.2</c:v>
                </c:pt>
                <c:pt idx="1">
                  <c:v>2013143650.5599999</c:v>
                </c:pt>
                <c:pt idx="2">
                  <c:v>1931861413.4100001</c:v>
                </c:pt>
                <c:pt idx="3">
                  <c:v>1896190034.8800001</c:v>
                </c:pt>
                <c:pt idx="4">
                  <c:v>1926227503.1700001</c:v>
                </c:pt>
                <c:pt idx="5">
                  <c:v>2009339984.97</c:v>
                </c:pt>
                <c:pt idx="6">
                  <c:v>1902517671.1800001</c:v>
                </c:pt>
                <c:pt idx="7">
                  <c:v>2119447818.5699999</c:v>
                </c:pt>
                <c:pt idx="8">
                  <c:v>1902174886.2</c:v>
                </c:pt>
                <c:pt idx="9">
                  <c:v>1832659400.5799999</c:v>
                </c:pt>
                <c:pt idx="10">
                  <c:v>1872316284.8099999</c:v>
                </c:pt>
                <c:pt idx="11">
                  <c:v>1859813907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E80-4050-9F7E-7CB262D096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245064"/>
        <c:axId val="193245456"/>
      </c:lineChart>
      <c:catAx>
        <c:axId val="193245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45456"/>
        <c:crosses val="autoZero"/>
        <c:auto val="1"/>
        <c:lblAlgn val="ctr"/>
        <c:lblOffset val="100"/>
        <c:noMultiLvlLbl val="0"/>
      </c:catAx>
      <c:valAx>
        <c:axId val="193245456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crossAx val="193245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Hoja1!$B$2:$I$2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Hoja1!$B$3:$I$3</c:f>
              <c:numCache>
                <c:formatCode>#,##0</c:formatCode>
                <c:ptCount val="8"/>
                <c:pt idx="0">
                  <c:v>2494598923</c:v>
                </c:pt>
                <c:pt idx="1">
                  <c:v>2420468126</c:v>
                </c:pt>
                <c:pt idx="2">
                  <c:v>2327689873</c:v>
                </c:pt>
                <c:pt idx="3">
                  <c:v>2307685443</c:v>
                </c:pt>
                <c:pt idx="4">
                  <c:v>2367752286</c:v>
                </c:pt>
                <c:pt idx="5">
                  <c:v>2520336238</c:v>
                </c:pt>
                <c:pt idx="6">
                  <c:v>2323635340</c:v>
                </c:pt>
                <c:pt idx="7">
                  <c:v>2546673531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1C9-4A10-A03D-FF8D0397FE69}"/>
            </c:ext>
          </c:extLst>
        </c:ser>
        <c:ser>
          <c:idx val="1"/>
          <c:order val="1"/>
          <c:tx>
            <c:v>2015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Hoja1!$B$2:$I$2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Hoja1!$B$4:$I$4</c:f>
              <c:numCache>
                <c:formatCode>#,##0</c:formatCode>
                <c:ptCount val="8"/>
                <c:pt idx="0">
                  <c:v>1986762550</c:v>
                </c:pt>
                <c:pt idx="1">
                  <c:v>1898127587</c:v>
                </c:pt>
                <c:pt idx="2">
                  <c:v>2156602344</c:v>
                </c:pt>
                <c:pt idx="3">
                  <c:v>2449869953</c:v>
                </c:pt>
                <c:pt idx="4">
                  <c:v>2292774890</c:v>
                </c:pt>
                <c:pt idx="5">
                  <c:v>2181048594</c:v>
                </c:pt>
                <c:pt idx="6">
                  <c:v>2577618023</c:v>
                </c:pt>
                <c:pt idx="7">
                  <c:v>2865626692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1C9-4A10-A03D-FF8D0397F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246240"/>
        <c:axId val="193246632"/>
      </c:lineChart>
      <c:catAx>
        <c:axId val="19324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46632"/>
        <c:crosses val="autoZero"/>
        <c:auto val="1"/>
        <c:lblAlgn val="ctr"/>
        <c:lblOffset val="100"/>
        <c:noMultiLvlLbl val="0"/>
      </c:catAx>
      <c:valAx>
        <c:axId val="19324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46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Hoja1!$B$2:$I$2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Hoja1!$B$26:$I$26</c:f>
              <c:numCache>
                <c:formatCode>#,##0</c:formatCode>
                <c:ptCount val="8"/>
                <c:pt idx="0">
                  <c:v>2452292752</c:v>
                </c:pt>
                <c:pt idx="1">
                  <c:v>2412825144</c:v>
                </c:pt>
                <c:pt idx="2">
                  <c:v>2361234803</c:v>
                </c:pt>
                <c:pt idx="3">
                  <c:v>2297774679</c:v>
                </c:pt>
                <c:pt idx="4">
                  <c:v>2330373849</c:v>
                </c:pt>
                <c:pt idx="5">
                  <c:v>2392193040</c:v>
                </c:pt>
                <c:pt idx="6">
                  <c:v>2280625724</c:v>
                </c:pt>
                <c:pt idx="7">
                  <c:v>2349776427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51C-403A-95B6-608E97135D2F}"/>
            </c:ext>
          </c:extLst>
        </c:ser>
        <c:ser>
          <c:idx val="1"/>
          <c:order val="1"/>
          <c:tx>
            <c:v>2015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Hoja1!$B$2:$I$2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Hoja1!$B$27:$I$27</c:f>
              <c:numCache>
                <c:formatCode>#,##0</c:formatCode>
                <c:ptCount val="8"/>
                <c:pt idx="0">
                  <c:v>1986762550</c:v>
                </c:pt>
                <c:pt idx="1">
                  <c:v>1843283026</c:v>
                </c:pt>
                <c:pt idx="2">
                  <c:v>2150451144</c:v>
                </c:pt>
                <c:pt idx="3">
                  <c:v>2268754835</c:v>
                </c:pt>
                <c:pt idx="4">
                  <c:v>2248579172</c:v>
                </c:pt>
                <c:pt idx="5">
                  <c:v>2135246965</c:v>
                </c:pt>
                <c:pt idx="6">
                  <c:v>2545932629</c:v>
                </c:pt>
                <c:pt idx="7">
                  <c:v>2425125718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51C-403A-95B6-608E97135D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247416"/>
        <c:axId val="193247808"/>
      </c:lineChart>
      <c:catAx>
        <c:axId val="193247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47808"/>
        <c:crosses val="autoZero"/>
        <c:auto val="1"/>
        <c:lblAlgn val="ctr"/>
        <c:lblOffset val="100"/>
        <c:noMultiLvlLbl val="0"/>
      </c:catAx>
      <c:valAx>
        <c:axId val="193247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47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2016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Hoja1!$B$2:$I$2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Hoja1!$B$47:$I$47</c:f>
              <c:numCache>
                <c:formatCode>#,##0</c:formatCode>
                <c:ptCount val="8"/>
                <c:pt idx="0">
                  <c:v>2327770798</c:v>
                </c:pt>
                <c:pt idx="1">
                  <c:v>2239351838</c:v>
                </c:pt>
                <c:pt idx="2">
                  <c:v>2131959817</c:v>
                </c:pt>
                <c:pt idx="3">
                  <c:v>2108267320</c:v>
                </c:pt>
                <c:pt idx="4">
                  <c:v>2135277332</c:v>
                </c:pt>
                <c:pt idx="5">
                  <c:v>2204337548</c:v>
                </c:pt>
                <c:pt idx="6">
                  <c:v>2095735750</c:v>
                </c:pt>
                <c:pt idx="7">
                  <c:v>2168028450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F2-4C04-999E-8088FE98E337}"/>
            </c:ext>
          </c:extLst>
        </c:ser>
        <c:ser>
          <c:idx val="1"/>
          <c:order val="1"/>
          <c:tx>
            <c:v>2015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Hoja1!$B$2:$I$2</c:f>
              <c:strCache>
                <c:ptCount val="8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</c:strCache>
            </c:strRef>
          </c:cat>
          <c:val>
            <c:numRef>
              <c:f>Hoja1!$B$48:$I$48</c:f>
              <c:numCache>
                <c:formatCode>#,##0</c:formatCode>
                <c:ptCount val="8"/>
                <c:pt idx="0">
                  <c:v>1773360933</c:v>
                </c:pt>
                <c:pt idx="1">
                  <c:v>1649494863</c:v>
                </c:pt>
                <c:pt idx="2">
                  <c:v>1954158317</c:v>
                </c:pt>
                <c:pt idx="3">
                  <c:v>2070268996</c:v>
                </c:pt>
                <c:pt idx="4">
                  <c:v>2069418314</c:v>
                </c:pt>
                <c:pt idx="5">
                  <c:v>1931761094</c:v>
                </c:pt>
                <c:pt idx="6">
                  <c:v>2339793808</c:v>
                </c:pt>
                <c:pt idx="7">
                  <c:v>2232765098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F2-4C04-999E-8088FE98E3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3248592"/>
        <c:axId val="193248984"/>
      </c:lineChart>
      <c:catAx>
        <c:axId val="1932485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48984"/>
        <c:crosses val="autoZero"/>
        <c:auto val="1"/>
        <c:lblAlgn val="ctr"/>
        <c:lblOffset val="100"/>
        <c:noMultiLvlLbl val="0"/>
      </c:catAx>
      <c:valAx>
        <c:axId val="193248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485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Δ Total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Hoja1!$B$66:$J$66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</c:v>
                </c:pt>
              </c:strCache>
            </c:strRef>
          </c:cat>
          <c:val>
            <c:numRef>
              <c:f>Hoja1!$B$67:$J$67</c:f>
              <c:numCache>
                <c:formatCode>0%</c:formatCode>
                <c:ptCount val="9"/>
                <c:pt idx="0">
                  <c:v>0.25560999878923629</c:v>
                </c:pt>
                <c:pt idx="1">
                  <c:v>0.27518726484849304</c:v>
                </c:pt>
                <c:pt idx="2">
                  <c:v>7.9331977671262335E-2</c:v>
                </c:pt>
                <c:pt idx="3">
                  <c:v>-5.8037574535696183E-2</c:v>
                </c:pt>
                <c:pt idx="4">
                  <c:v>3.2701595052796482E-2</c:v>
                </c:pt>
                <c:pt idx="5">
                  <c:v>0.15556170776449926</c:v>
                </c:pt>
                <c:pt idx="6">
                  <c:v>-9.8533871478908422E-2</c:v>
                </c:pt>
                <c:pt idx="7">
                  <c:v>-0.11130310933047381</c:v>
                </c:pt>
                <c:pt idx="8">
                  <c:v>4.8912867422053641E-2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E23-4D13-9125-C88C33BB92EB}"/>
            </c:ext>
          </c:extLst>
        </c:ser>
        <c:ser>
          <c:idx val="1"/>
          <c:order val="1"/>
          <c:tx>
            <c:v>Δ-Progrmas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Hoja1!$B$66:$J$66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</c:v>
                </c:pt>
              </c:strCache>
            </c:strRef>
          </c:cat>
          <c:val>
            <c:numRef>
              <c:f>Hoja1!$B$68:$J$68</c:f>
              <c:numCache>
                <c:formatCode>0%</c:formatCode>
                <c:ptCount val="9"/>
                <c:pt idx="0">
                  <c:v>0.23431597399497991</c:v>
                </c:pt>
                <c:pt idx="1">
                  <c:v>0.30898245682646458</c:v>
                </c:pt>
                <c:pt idx="2">
                  <c:v>9.8018343540661246E-2</c:v>
                </c:pt>
                <c:pt idx="3">
                  <c:v>1.2791088553206324E-2</c:v>
                </c:pt>
                <c:pt idx="4">
                  <c:v>3.6376160563315933E-2</c:v>
                </c:pt>
                <c:pt idx="5">
                  <c:v>0.12033552989969945</c:v>
                </c:pt>
                <c:pt idx="6">
                  <c:v>-0.10420814045822106</c:v>
                </c:pt>
                <c:pt idx="7">
                  <c:v>-3.1070261818072063E-2</c:v>
                </c:pt>
                <c:pt idx="8">
                  <c:v>7.2310301180353198E-2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E23-4D13-9125-C88C33BB92EB}"/>
            </c:ext>
          </c:extLst>
        </c:ser>
        <c:ser>
          <c:idx val="2"/>
          <c:order val="2"/>
          <c:tx>
            <c:v>Δ-capita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Hoja1!$B$66:$J$66</c:f>
              <c:strCache>
                <c:ptCount val="9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TOTAL</c:v>
                </c:pt>
              </c:strCache>
            </c:strRef>
          </c:cat>
          <c:val>
            <c:numRef>
              <c:f>Hoja1!$B$69:$J$69</c:f>
              <c:numCache>
                <c:formatCode>0%</c:formatCode>
                <c:ptCount val="9"/>
                <c:pt idx="0">
                  <c:v>0.31263227619551942</c:v>
                </c:pt>
                <c:pt idx="1">
                  <c:v>0.35759855227872872</c:v>
                </c:pt>
                <c:pt idx="2">
                  <c:v>9.0986230978950922E-2</c:v>
                </c:pt>
                <c:pt idx="3">
                  <c:v>1.8354293124911387E-2</c:v>
                </c:pt>
                <c:pt idx="4">
                  <c:v>3.1824893765775381E-2</c:v>
                </c:pt>
                <c:pt idx="5">
                  <c:v>0.14110256948781888</c:v>
                </c:pt>
                <c:pt idx="6">
                  <c:v>-0.10430750656982678</c:v>
                </c:pt>
                <c:pt idx="7">
                  <c:v>-2.8993935841252566E-2</c:v>
                </c:pt>
                <c:pt idx="8">
                  <c:v>8.6742748374639633E-2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E23-4D13-9125-C88C33BB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3249768"/>
        <c:axId val="193250160"/>
      </c:barChart>
      <c:catAx>
        <c:axId val="19324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3250160"/>
        <c:crosses val="autoZero"/>
        <c:auto val="1"/>
        <c:lblAlgn val="ctr"/>
        <c:lblOffset val="100"/>
        <c:noMultiLvlLbl val="0"/>
      </c:catAx>
      <c:valAx>
        <c:axId val="193250160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crossAx val="19324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/>
              <a:t>EGRESOS GENERAL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Comparativos!$AY$3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Comparativos!$AX$4:$AX$15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Comparativos!$AY$4:$AY$15</c:f>
              <c:numCache>
                <c:formatCode>General</c:formatCode>
                <c:ptCount val="12"/>
                <c:pt idx="0">
                  <c:v>609</c:v>
                </c:pt>
                <c:pt idx="1">
                  <c:v>469</c:v>
                </c:pt>
                <c:pt idx="2">
                  <c:v>614</c:v>
                </c:pt>
                <c:pt idx="3">
                  <c:v>531</c:v>
                </c:pt>
                <c:pt idx="4">
                  <c:v>518</c:v>
                </c:pt>
                <c:pt idx="5">
                  <c:v>552</c:v>
                </c:pt>
                <c:pt idx="6">
                  <c:v>587</c:v>
                </c:pt>
                <c:pt idx="7">
                  <c:v>584</c:v>
                </c:pt>
                <c:pt idx="8">
                  <c:v>556</c:v>
                </c:pt>
                <c:pt idx="9">
                  <c:v>650</c:v>
                </c:pt>
                <c:pt idx="10">
                  <c:v>577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600-447D-A603-EDDB8AE8DBA3}"/>
            </c:ext>
          </c:extLst>
        </c:ser>
        <c:ser>
          <c:idx val="1"/>
          <c:order val="1"/>
          <c:tx>
            <c:strRef>
              <c:f>Comparativos!$AZ$3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Comparativos!$AX$4:$AX$15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Comparativos!$AZ$4:$AZ$15</c:f>
              <c:numCache>
                <c:formatCode>General</c:formatCode>
                <c:ptCount val="12"/>
                <c:pt idx="0">
                  <c:v>574</c:v>
                </c:pt>
                <c:pt idx="1">
                  <c:v>489</c:v>
                </c:pt>
                <c:pt idx="2">
                  <c:v>523</c:v>
                </c:pt>
                <c:pt idx="3">
                  <c:v>544</c:v>
                </c:pt>
                <c:pt idx="4">
                  <c:v>553</c:v>
                </c:pt>
                <c:pt idx="5">
                  <c:v>589</c:v>
                </c:pt>
                <c:pt idx="6">
                  <c:v>599</c:v>
                </c:pt>
                <c:pt idx="7">
                  <c:v>585</c:v>
                </c:pt>
                <c:pt idx="8">
                  <c:v>605</c:v>
                </c:pt>
                <c:pt idx="9">
                  <c:v>541</c:v>
                </c:pt>
                <c:pt idx="10">
                  <c:v>573</c:v>
                </c:pt>
                <c:pt idx="11">
                  <c:v>550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600-447D-A603-EDDB8AE8DBA3}"/>
            </c:ext>
          </c:extLst>
        </c:ser>
        <c:ser>
          <c:idx val="2"/>
          <c:order val="2"/>
          <c:tx>
            <c:strRef>
              <c:f>Comparativos!$BA$3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rgbClr val="FFFF00"/>
              </a:solidFill>
            </a:ln>
            <a:effectLst>
              <a:glow rad="139700">
                <a:schemeClr val="accent3">
                  <a:satMod val="175000"/>
                  <a:alpha val="14000"/>
                </a:schemeClr>
              </a:glow>
            </a:effectLst>
          </c:spPr>
          <c:marker>
            <c:symbol val="none"/>
          </c:marker>
          <c:cat>
            <c:strRef>
              <c:f>Comparativos!$AX$4:$AX$15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Comparativos!$BA$4:$BA$8</c:f>
              <c:numCache>
                <c:formatCode>General</c:formatCode>
                <c:ptCount val="5"/>
                <c:pt idx="0">
                  <c:v>553</c:v>
                </c:pt>
                <c:pt idx="1">
                  <c:v>509</c:v>
                </c:pt>
                <c:pt idx="2">
                  <c:v>548</c:v>
                </c:pt>
                <c:pt idx="3">
                  <c:v>531</c:v>
                </c:pt>
                <c:pt idx="4">
                  <c:v>580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600-447D-A603-EDDB8AE8DB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1801128"/>
        <c:axId val="151801520"/>
      </c:lineChart>
      <c:catAx>
        <c:axId val="151801128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1520"/>
        <c:crosses val="autoZero"/>
        <c:auto val="1"/>
        <c:lblAlgn val="ctr"/>
        <c:lblOffset val="100"/>
        <c:noMultiLvlLbl val="0"/>
      </c:catAx>
      <c:valAx>
        <c:axId val="1518015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11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7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cirugia</a:t>
            </a:r>
            <a:r>
              <a:rPr lang="es-ES" sz="1100" baseline="0"/>
              <a:t> ortopedia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Comparativos!$B$84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Comparativos!$B$85:$B$96</c:f>
              <c:numCache>
                <c:formatCode>General</c:formatCode>
                <c:ptCount val="12"/>
                <c:pt idx="0">
                  <c:v>214</c:v>
                </c:pt>
                <c:pt idx="1">
                  <c:v>240</c:v>
                </c:pt>
                <c:pt idx="2">
                  <c:v>258</c:v>
                </c:pt>
                <c:pt idx="3">
                  <c:v>217</c:v>
                </c:pt>
                <c:pt idx="4">
                  <c:v>237</c:v>
                </c:pt>
                <c:pt idx="5">
                  <c:v>245</c:v>
                </c:pt>
                <c:pt idx="6">
                  <c:v>236</c:v>
                </c:pt>
                <c:pt idx="7">
                  <c:v>297</c:v>
                </c:pt>
                <c:pt idx="8">
                  <c:v>265</c:v>
                </c:pt>
                <c:pt idx="9">
                  <c:v>270</c:v>
                </c:pt>
                <c:pt idx="10">
                  <c:v>319</c:v>
                </c:pt>
                <c:pt idx="11">
                  <c:v>290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548-4551-8CB6-3A28D3F4110B}"/>
            </c:ext>
          </c:extLst>
        </c:ser>
        <c:ser>
          <c:idx val="1"/>
          <c:order val="1"/>
          <c:tx>
            <c:strRef>
              <c:f>Comparativos!$C$84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Comparativos!$C$85:$C$96</c:f>
              <c:numCache>
                <c:formatCode>General</c:formatCode>
                <c:ptCount val="12"/>
                <c:pt idx="0">
                  <c:v>275</c:v>
                </c:pt>
                <c:pt idx="1">
                  <c:v>289</c:v>
                </c:pt>
                <c:pt idx="2">
                  <c:v>281</c:v>
                </c:pt>
                <c:pt idx="3">
                  <c:v>317</c:v>
                </c:pt>
                <c:pt idx="4">
                  <c:v>323</c:v>
                </c:pt>
                <c:pt idx="5">
                  <c:v>371</c:v>
                </c:pt>
                <c:pt idx="6">
                  <c:v>321</c:v>
                </c:pt>
                <c:pt idx="7">
                  <c:v>366</c:v>
                </c:pt>
                <c:pt idx="8">
                  <c:v>388</c:v>
                </c:pt>
                <c:pt idx="9">
                  <c:v>351</c:v>
                </c:pt>
                <c:pt idx="10">
                  <c:v>349</c:v>
                </c:pt>
                <c:pt idx="11">
                  <c:v>330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548-4551-8CB6-3A28D3F4110B}"/>
            </c:ext>
          </c:extLst>
        </c:ser>
        <c:ser>
          <c:idx val="2"/>
          <c:order val="2"/>
          <c:tx>
            <c:strRef>
              <c:f>Comparativos!$D$84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Comparativos!$D$85:$D$92</c:f>
              <c:numCache>
                <c:formatCode>General</c:formatCode>
                <c:ptCount val="8"/>
                <c:pt idx="0">
                  <c:v>431</c:v>
                </c:pt>
                <c:pt idx="1">
                  <c:v>356</c:v>
                </c:pt>
                <c:pt idx="2">
                  <c:v>428</c:v>
                </c:pt>
                <c:pt idx="3">
                  <c:v>379</c:v>
                </c:pt>
                <c:pt idx="4">
                  <c:v>462</c:v>
                </c:pt>
                <c:pt idx="5">
                  <c:v>422</c:v>
                </c:pt>
                <c:pt idx="6">
                  <c:v>402</c:v>
                </c:pt>
                <c:pt idx="7">
                  <c:v>415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48-4551-8CB6-3A28D3F41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00344"/>
        <c:axId val="151802304"/>
      </c:lineChart>
      <c:catAx>
        <c:axId val="15180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2304"/>
        <c:crosses val="autoZero"/>
        <c:auto val="1"/>
        <c:lblAlgn val="ctr"/>
        <c:lblOffset val="100"/>
        <c:noMultiLvlLbl val="0"/>
      </c:catAx>
      <c:valAx>
        <c:axId val="151802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ES" sz="1100"/>
              <a:t>cirugia</a:t>
            </a:r>
            <a:r>
              <a:rPr lang="es-ES" sz="1100" baseline="0"/>
              <a:t> ginecologia</a:t>
            </a:r>
            <a:endParaRPr lang="es-ES" sz="1100"/>
          </a:p>
        </c:rich>
      </c:tx>
      <c:layout>
        <c:manualLayout>
          <c:xMode val="edge"/>
          <c:yMode val="edge"/>
          <c:x val="0.28667891194985295"/>
          <c:y val="4.319459761426373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Comparativos!$I$84</c:f>
              <c:strCache>
                <c:ptCount val="1"/>
                <c:pt idx="0">
                  <c:v>2017</c:v>
                </c:pt>
              </c:strCache>
            </c:strRef>
          </c:tx>
          <c:spPr>
            <a:ln w="2222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6"/>
            <c:spPr>
              <a:solidFill>
                <a:schemeClr val="accent1"/>
              </a:solidFill>
              <a:ln w="9525">
                <a:solidFill>
                  <a:schemeClr val="accent1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Comparativos!$I$85:$I$96</c:f>
              <c:numCache>
                <c:formatCode>General</c:formatCode>
                <c:ptCount val="12"/>
                <c:pt idx="0">
                  <c:v>40</c:v>
                </c:pt>
                <c:pt idx="1">
                  <c:v>59</c:v>
                </c:pt>
                <c:pt idx="2">
                  <c:v>42</c:v>
                </c:pt>
                <c:pt idx="3">
                  <c:v>63</c:v>
                </c:pt>
                <c:pt idx="4">
                  <c:v>49</c:v>
                </c:pt>
                <c:pt idx="5">
                  <c:v>41</c:v>
                </c:pt>
                <c:pt idx="6">
                  <c:v>87</c:v>
                </c:pt>
                <c:pt idx="7">
                  <c:v>97</c:v>
                </c:pt>
                <c:pt idx="8">
                  <c:v>109</c:v>
                </c:pt>
                <c:pt idx="9">
                  <c:v>103</c:v>
                </c:pt>
                <c:pt idx="10">
                  <c:v>85</c:v>
                </c:pt>
                <c:pt idx="11">
                  <c:v>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AAC-467C-9CED-4E0E32BCD3A8}"/>
            </c:ext>
          </c:extLst>
        </c:ser>
        <c:ser>
          <c:idx val="1"/>
          <c:order val="1"/>
          <c:tx>
            <c:strRef>
              <c:f>Comparativos!$J$84</c:f>
              <c:strCache>
                <c:ptCount val="1"/>
                <c:pt idx="0">
                  <c:v>2018</c:v>
                </c:pt>
              </c:strCache>
            </c:strRef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accent2"/>
              </a:solidFill>
              <a:ln w="9525">
                <a:solidFill>
                  <a:schemeClr val="accent2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Comparativos!$J$85:$J$96</c:f>
              <c:numCache>
                <c:formatCode>General</c:formatCode>
                <c:ptCount val="12"/>
                <c:pt idx="0">
                  <c:v>81</c:v>
                </c:pt>
                <c:pt idx="1">
                  <c:v>97</c:v>
                </c:pt>
                <c:pt idx="2">
                  <c:v>112</c:v>
                </c:pt>
                <c:pt idx="3">
                  <c:v>126</c:v>
                </c:pt>
                <c:pt idx="4">
                  <c:v>121</c:v>
                </c:pt>
                <c:pt idx="5">
                  <c:v>92</c:v>
                </c:pt>
                <c:pt idx="6">
                  <c:v>101</c:v>
                </c:pt>
                <c:pt idx="7">
                  <c:v>117</c:v>
                </c:pt>
                <c:pt idx="8">
                  <c:v>75</c:v>
                </c:pt>
                <c:pt idx="9">
                  <c:v>54</c:v>
                </c:pt>
                <c:pt idx="10">
                  <c:v>32</c:v>
                </c:pt>
                <c:pt idx="11">
                  <c:v>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AAC-467C-9CED-4E0E32BCD3A8}"/>
            </c:ext>
          </c:extLst>
        </c:ser>
        <c:ser>
          <c:idx val="2"/>
          <c:order val="2"/>
          <c:tx>
            <c:strRef>
              <c:f>Comparativos!$K$84</c:f>
              <c:strCache>
                <c:ptCount val="1"/>
                <c:pt idx="0">
                  <c:v>2019</c:v>
                </c:pt>
              </c:strCache>
            </c:strRef>
          </c:tx>
          <c:spPr>
            <a:ln w="22225" cap="rnd">
              <a:solidFill>
                <a:schemeClr val="accent3"/>
              </a:solidFill>
              <a:round/>
            </a:ln>
            <a:effectLst/>
          </c:spPr>
          <c:marker>
            <c:symbol val="triangle"/>
            <c:size val="6"/>
            <c:spPr>
              <a:solidFill>
                <a:schemeClr val="tx1"/>
              </a:solidFill>
              <a:ln w="9525">
                <a:solidFill>
                  <a:schemeClr val="accent3"/>
                </a:solidFill>
                <a:round/>
              </a:ln>
              <a:effectLst/>
            </c:spPr>
          </c:marker>
          <c:cat>
            <c:strRef>
              <c:f>Comparativos!$A$85:$A$96</c:f>
              <c:strCache>
                <c:ptCount val="12"/>
                <c:pt idx="0">
                  <c:v>Ene.</c:v>
                </c:pt>
                <c:pt idx="1">
                  <c:v>Feb.</c:v>
                </c:pt>
                <c:pt idx="2">
                  <c:v>Mar.</c:v>
                </c:pt>
                <c:pt idx="3">
                  <c:v>Abr.</c:v>
                </c:pt>
                <c:pt idx="4">
                  <c:v>May.</c:v>
                </c:pt>
                <c:pt idx="5">
                  <c:v>Jun.</c:v>
                </c:pt>
                <c:pt idx="6">
                  <c:v>Jul.</c:v>
                </c:pt>
                <c:pt idx="7">
                  <c:v>Ago.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Dic.</c:v>
                </c:pt>
              </c:strCache>
            </c:strRef>
          </c:cat>
          <c:val>
            <c:numRef>
              <c:f>Comparativos!$K$85:$K$92</c:f>
              <c:numCache>
                <c:formatCode>General</c:formatCode>
                <c:ptCount val="8"/>
                <c:pt idx="0">
                  <c:v>96</c:v>
                </c:pt>
                <c:pt idx="1">
                  <c:v>130</c:v>
                </c:pt>
                <c:pt idx="2">
                  <c:v>167</c:v>
                </c:pt>
                <c:pt idx="3">
                  <c:v>146</c:v>
                </c:pt>
                <c:pt idx="4">
                  <c:v>153</c:v>
                </c:pt>
                <c:pt idx="5">
                  <c:v>136</c:v>
                </c:pt>
                <c:pt idx="6">
                  <c:v>142</c:v>
                </c:pt>
                <c:pt idx="7">
                  <c:v>135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AAC-467C-9CED-4E0E32BCD3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803088"/>
        <c:axId val="151803480"/>
      </c:lineChart>
      <c:catAx>
        <c:axId val="1518030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3480"/>
        <c:crosses val="autoZero"/>
        <c:auto val="1"/>
        <c:lblAlgn val="ctr"/>
        <c:lblOffset val="100"/>
        <c:noMultiLvlLbl val="0"/>
      </c:catAx>
      <c:valAx>
        <c:axId val="15180348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518030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32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4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  <a:alpha val="51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61" Type="http://schemas.openxmlformats.org/officeDocument/2006/relationships/chart" Target="../charts/chart61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4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7.xml"/><Relationship Id="rId2" Type="http://schemas.openxmlformats.org/officeDocument/2006/relationships/chart" Target="../charts/chart66.xml"/><Relationship Id="rId1" Type="http://schemas.openxmlformats.org/officeDocument/2006/relationships/chart" Target="../charts/chart65.xml"/><Relationship Id="rId4" Type="http://schemas.openxmlformats.org/officeDocument/2006/relationships/chart" Target="../charts/chart6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14288</xdr:colOff>
      <xdr:row>16</xdr:row>
      <xdr:rowOff>83343</xdr:rowOff>
    </xdr:from>
    <xdr:to>
      <xdr:col>29</xdr:col>
      <xdr:colOff>14288</xdr:colOff>
      <xdr:row>27</xdr:row>
      <xdr:rowOff>107156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275166</xdr:colOff>
      <xdr:row>16</xdr:row>
      <xdr:rowOff>74083</xdr:rowOff>
    </xdr:from>
    <xdr:to>
      <xdr:col>43</xdr:col>
      <xdr:colOff>201083</xdr:colOff>
      <xdr:row>27</xdr:row>
      <xdr:rowOff>97896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211667</xdr:colOff>
      <xdr:row>16</xdr:row>
      <xdr:rowOff>84666</xdr:rowOff>
    </xdr:from>
    <xdr:to>
      <xdr:col>55</xdr:col>
      <xdr:colOff>560918</xdr:colOff>
      <xdr:row>27</xdr:row>
      <xdr:rowOff>108479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</xdr:colOff>
      <xdr:row>27</xdr:row>
      <xdr:rowOff>116417</xdr:rowOff>
    </xdr:from>
    <xdr:to>
      <xdr:col>14</xdr:col>
      <xdr:colOff>275168</xdr:colOff>
      <xdr:row>38</xdr:row>
      <xdr:rowOff>140230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14</xdr:col>
      <xdr:colOff>296333</xdr:colOff>
      <xdr:row>27</xdr:row>
      <xdr:rowOff>116417</xdr:rowOff>
    </xdr:from>
    <xdr:to>
      <xdr:col>30</xdr:col>
      <xdr:colOff>0</xdr:colOff>
      <xdr:row>38</xdr:row>
      <xdr:rowOff>140230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30</xdr:col>
      <xdr:colOff>21167</xdr:colOff>
      <xdr:row>27</xdr:row>
      <xdr:rowOff>127000</xdr:rowOff>
    </xdr:from>
    <xdr:to>
      <xdr:col>43</xdr:col>
      <xdr:colOff>243417</xdr:colOff>
      <xdr:row>38</xdr:row>
      <xdr:rowOff>150813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43</xdr:col>
      <xdr:colOff>267229</xdr:colOff>
      <xdr:row>27</xdr:row>
      <xdr:rowOff>153459</xdr:rowOff>
    </xdr:from>
    <xdr:to>
      <xdr:col>55</xdr:col>
      <xdr:colOff>489479</xdr:colOff>
      <xdr:row>38</xdr:row>
      <xdr:rowOff>177272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10584</xdr:colOff>
      <xdr:row>97</xdr:row>
      <xdr:rowOff>42333</xdr:rowOff>
    </xdr:from>
    <xdr:to>
      <xdr:col>14</xdr:col>
      <xdr:colOff>258234</xdr:colOff>
      <xdr:row>108</xdr:row>
      <xdr:rowOff>66145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14</xdr:col>
      <xdr:colOff>309562</xdr:colOff>
      <xdr:row>97</xdr:row>
      <xdr:rowOff>59531</xdr:rowOff>
    </xdr:from>
    <xdr:to>
      <xdr:col>30</xdr:col>
      <xdr:colOff>9525</xdr:colOff>
      <xdr:row>108</xdr:row>
      <xdr:rowOff>83343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30</xdr:col>
      <xdr:colOff>47625</xdr:colOff>
      <xdr:row>97</xdr:row>
      <xdr:rowOff>59532</xdr:rowOff>
    </xdr:from>
    <xdr:to>
      <xdr:col>43</xdr:col>
      <xdr:colOff>283369</xdr:colOff>
      <xdr:row>108</xdr:row>
      <xdr:rowOff>83344</xdr:rowOff>
    </xdr:to>
    <xdr:graphicFrame macro="">
      <xdr:nvGraphicFramePr>
        <xdr:cNvPr id="17" name="Gráfico 16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44</xdr:col>
      <xdr:colOff>11907</xdr:colOff>
      <xdr:row>97</xdr:row>
      <xdr:rowOff>71438</xdr:rowOff>
    </xdr:from>
    <xdr:to>
      <xdr:col>55</xdr:col>
      <xdr:colOff>557213</xdr:colOff>
      <xdr:row>108</xdr:row>
      <xdr:rowOff>95250</xdr:rowOff>
    </xdr:to>
    <xdr:graphicFrame macro="">
      <xdr:nvGraphicFramePr>
        <xdr:cNvPr id="18" name="Gráfico 17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108</xdr:row>
      <xdr:rowOff>95250</xdr:rowOff>
    </xdr:from>
    <xdr:to>
      <xdr:col>14</xdr:col>
      <xdr:colOff>247650</xdr:colOff>
      <xdr:row>119</xdr:row>
      <xdr:rowOff>119063</xdr:rowOff>
    </xdr:to>
    <xdr:graphicFrame macro="">
      <xdr:nvGraphicFramePr>
        <xdr:cNvPr id="19" name="Gráfico 18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345280</xdr:colOff>
      <xdr:row>108</xdr:row>
      <xdr:rowOff>142875</xdr:rowOff>
    </xdr:from>
    <xdr:to>
      <xdr:col>30</xdr:col>
      <xdr:colOff>45243</xdr:colOff>
      <xdr:row>119</xdr:row>
      <xdr:rowOff>166688</xdr:rowOff>
    </xdr:to>
    <xdr:graphicFrame macro="">
      <xdr:nvGraphicFramePr>
        <xdr:cNvPr id="20" name="Gráfico 19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30</xdr:col>
      <xdr:colOff>107156</xdr:colOff>
      <xdr:row>108</xdr:row>
      <xdr:rowOff>130968</xdr:rowOff>
    </xdr:from>
    <xdr:to>
      <xdr:col>44</xdr:col>
      <xdr:colOff>19844</xdr:colOff>
      <xdr:row>119</xdr:row>
      <xdr:rowOff>154781</xdr:rowOff>
    </xdr:to>
    <xdr:graphicFrame macro="">
      <xdr:nvGraphicFramePr>
        <xdr:cNvPr id="21" name="Gráfico 20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23812</xdr:colOff>
      <xdr:row>155</xdr:row>
      <xdr:rowOff>95251</xdr:rowOff>
    </xdr:from>
    <xdr:to>
      <xdr:col>14</xdr:col>
      <xdr:colOff>271462</xdr:colOff>
      <xdr:row>166</xdr:row>
      <xdr:rowOff>119063</xdr:rowOff>
    </xdr:to>
    <xdr:graphicFrame macro="">
      <xdr:nvGraphicFramePr>
        <xdr:cNvPr id="32" name="Gráfico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14</xdr:col>
      <xdr:colOff>309563</xdr:colOff>
      <xdr:row>155</xdr:row>
      <xdr:rowOff>107157</xdr:rowOff>
    </xdr:from>
    <xdr:to>
      <xdr:col>30</xdr:col>
      <xdr:colOff>9526</xdr:colOff>
      <xdr:row>166</xdr:row>
      <xdr:rowOff>130969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30</xdr:col>
      <xdr:colOff>83344</xdr:colOff>
      <xdr:row>155</xdr:row>
      <xdr:rowOff>83344</xdr:rowOff>
    </xdr:from>
    <xdr:to>
      <xdr:col>44</xdr:col>
      <xdr:colOff>21432</xdr:colOff>
      <xdr:row>166</xdr:row>
      <xdr:rowOff>107156</xdr:rowOff>
    </xdr:to>
    <xdr:graphicFrame macro="">
      <xdr:nvGraphicFramePr>
        <xdr:cNvPr id="34" name="Gráfico 33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44</xdr:col>
      <xdr:colOff>71438</xdr:colOff>
      <xdr:row>155</xdr:row>
      <xdr:rowOff>95250</xdr:rowOff>
    </xdr:from>
    <xdr:to>
      <xdr:col>55</xdr:col>
      <xdr:colOff>616744</xdr:colOff>
      <xdr:row>166</xdr:row>
      <xdr:rowOff>119062</xdr:rowOff>
    </xdr:to>
    <xdr:graphicFrame macro="">
      <xdr:nvGraphicFramePr>
        <xdr:cNvPr id="35" name="Gráfico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55</xdr:col>
      <xdr:colOff>738187</xdr:colOff>
      <xdr:row>155</xdr:row>
      <xdr:rowOff>107157</xdr:rowOff>
    </xdr:from>
    <xdr:to>
      <xdr:col>69</xdr:col>
      <xdr:colOff>128587</xdr:colOff>
      <xdr:row>166</xdr:row>
      <xdr:rowOff>130969</xdr:rowOff>
    </xdr:to>
    <xdr:graphicFrame macro="">
      <xdr:nvGraphicFramePr>
        <xdr:cNvPr id="36" name="Gráfico 35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23812</xdr:colOff>
      <xdr:row>166</xdr:row>
      <xdr:rowOff>154781</xdr:rowOff>
    </xdr:from>
    <xdr:to>
      <xdr:col>14</xdr:col>
      <xdr:colOff>271462</xdr:colOff>
      <xdr:row>177</xdr:row>
      <xdr:rowOff>178594</xdr:rowOff>
    </xdr:to>
    <xdr:graphicFrame macro="">
      <xdr:nvGraphicFramePr>
        <xdr:cNvPr id="37" name="Gráfico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14</xdr:col>
      <xdr:colOff>345281</xdr:colOff>
      <xdr:row>166</xdr:row>
      <xdr:rowOff>154781</xdr:rowOff>
    </xdr:from>
    <xdr:to>
      <xdr:col>30</xdr:col>
      <xdr:colOff>45244</xdr:colOff>
      <xdr:row>177</xdr:row>
      <xdr:rowOff>178594</xdr:rowOff>
    </xdr:to>
    <xdr:graphicFrame macro="">
      <xdr:nvGraphicFramePr>
        <xdr:cNvPr id="38" name="Gráfico 37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30</xdr:col>
      <xdr:colOff>107156</xdr:colOff>
      <xdr:row>166</xdr:row>
      <xdr:rowOff>178594</xdr:rowOff>
    </xdr:from>
    <xdr:to>
      <xdr:col>44</xdr:col>
      <xdr:colOff>45244</xdr:colOff>
      <xdr:row>177</xdr:row>
      <xdr:rowOff>202407</xdr:rowOff>
    </xdr:to>
    <xdr:graphicFrame macro="">
      <xdr:nvGraphicFramePr>
        <xdr:cNvPr id="39" name="Gráfico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44</xdr:col>
      <xdr:colOff>95251</xdr:colOff>
      <xdr:row>167</xdr:row>
      <xdr:rowOff>0</xdr:rowOff>
    </xdr:from>
    <xdr:to>
      <xdr:col>55</xdr:col>
      <xdr:colOff>640557</xdr:colOff>
      <xdr:row>178</xdr:row>
      <xdr:rowOff>23812</xdr:rowOff>
    </xdr:to>
    <xdr:graphicFrame macro="">
      <xdr:nvGraphicFramePr>
        <xdr:cNvPr id="40" name="Gráfico 39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55</xdr:col>
      <xdr:colOff>714376</xdr:colOff>
      <xdr:row>167</xdr:row>
      <xdr:rowOff>11907</xdr:rowOff>
    </xdr:from>
    <xdr:to>
      <xdr:col>69</xdr:col>
      <xdr:colOff>79376</xdr:colOff>
      <xdr:row>178</xdr:row>
      <xdr:rowOff>35719</xdr:rowOff>
    </xdr:to>
    <xdr:graphicFrame macro="">
      <xdr:nvGraphicFramePr>
        <xdr:cNvPr id="42" name="Gráfico 41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23812</xdr:colOff>
      <xdr:row>196</xdr:row>
      <xdr:rowOff>119063</xdr:rowOff>
    </xdr:from>
    <xdr:to>
      <xdr:col>14</xdr:col>
      <xdr:colOff>271462</xdr:colOff>
      <xdr:row>207</xdr:row>
      <xdr:rowOff>142875</xdr:rowOff>
    </xdr:to>
    <xdr:graphicFrame macro="">
      <xdr:nvGraphicFramePr>
        <xdr:cNvPr id="43" name="Gráfico 4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37</xdr:col>
      <xdr:colOff>238125</xdr:colOff>
      <xdr:row>182</xdr:row>
      <xdr:rowOff>154781</xdr:rowOff>
    </xdr:from>
    <xdr:to>
      <xdr:col>49</xdr:col>
      <xdr:colOff>674687</xdr:colOff>
      <xdr:row>193</xdr:row>
      <xdr:rowOff>178593</xdr:rowOff>
    </xdr:to>
    <xdr:graphicFrame macro="">
      <xdr:nvGraphicFramePr>
        <xdr:cNvPr id="47" name="Gráfico 46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14</xdr:col>
      <xdr:colOff>297657</xdr:colOff>
      <xdr:row>196</xdr:row>
      <xdr:rowOff>130969</xdr:rowOff>
    </xdr:from>
    <xdr:to>
      <xdr:col>29</xdr:col>
      <xdr:colOff>295276</xdr:colOff>
      <xdr:row>207</xdr:row>
      <xdr:rowOff>154781</xdr:rowOff>
    </xdr:to>
    <xdr:graphicFrame macro="">
      <xdr:nvGraphicFramePr>
        <xdr:cNvPr id="48" name="Gráfico 47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30</xdr:col>
      <xdr:colOff>35720</xdr:colOff>
      <xdr:row>196</xdr:row>
      <xdr:rowOff>142875</xdr:rowOff>
    </xdr:from>
    <xdr:to>
      <xdr:col>43</xdr:col>
      <xdr:colOff>271464</xdr:colOff>
      <xdr:row>207</xdr:row>
      <xdr:rowOff>166687</xdr:rowOff>
    </xdr:to>
    <xdr:graphicFrame macro="">
      <xdr:nvGraphicFramePr>
        <xdr:cNvPr id="49" name="Gráfico 48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44</xdr:col>
      <xdr:colOff>35720</xdr:colOff>
      <xdr:row>196</xdr:row>
      <xdr:rowOff>142876</xdr:rowOff>
    </xdr:from>
    <xdr:to>
      <xdr:col>55</xdr:col>
      <xdr:colOff>581026</xdr:colOff>
      <xdr:row>207</xdr:row>
      <xdr:rowOff>166688</xdr:rowOff>
    </xdr:to>
    <xdr:graphicFrame macro="">
      <xdr:nvGraphicFramePr>
        <xdr:cNvPr id="50" name="Gráfico 49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6</xdr:col>
      <xdr:colOff>226218</xdr:colOff>
      <xdr:row>212</xdr:row>
      <xdr:rowOff>35719</xdr:rowOff>
    </xdr:from>
    <xdr:to>
      <xdr:col>21</xdr:col>
      <xdr:colOff>246060</xdr:colOff>
      <xdr:row>223</xdr:row>
      <xdr:rowOff>59531</xdr:rowOff>
    </xdr:to>
    <xdr:graphicFrame macro="">
      <xdr:nvGraphicFramePr>
        <xdr:cNvPr id="41" name="Gráfico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6</xdr:col>
      <xdr:colOff>238125</xdr:colOff>
      <xdr:row>231</xdr:row>
      <xdr:rowOff>35718</xdr:rowOff>
    </xdr:from>
    <xdr:to>
      <xdr:col>21</xdr:col>
      <xdr:colOff>257967</xdr:colOff>
      <xdr:row>242</xdr:row>
      <xdr:rowOff>59531</xdr:rowOff>
    </xdr:to>
    <xdr:graphicFrame macro="">
      <xdr:nvGraphicFramePr>
        <xdr:cNvPr id="44" name="Gráfico 4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23813</xdr:colOff>
      <xdr:row>262</xdr:row>
      <xdr:rowOff>59532</xdr:rowOff>
    </xdr:from>
    <xdr:to>
      <xdr:col>14</xdr:col>
      <xdr:colOff>271463</xdr:colOff>
      <xdr:row>273</xdr:row>
      <xdr:rowOff>83344</xdr:rowOff>
    </xdr:to>
    <xdr:graphicFrame macro="">
      <xdr:nvGraphicFramePr>
        <xdr:cNvPr id="59" name="Gráfico 58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14</xdr:col>
      <xdr:colOff>333375</xdr:colOff>
      <xdr:row>262</xdr:row>
      <xdr:rowOff>35720</xdr:rowOff>
    </xdr:from>
    <xdr:to>
      <xdr:col>30</xdr:col>
      <xdr:colOff>390524</xdr:colOff>
      <xdr:row>273</xdr:row>
      <xdr:rowOff>59532</xdr:rowOff>
    </xdr:to>
    <xdr:graphicFrame macro="">
      <xdr:nvGraphicFramePr>
        <xdr:cNvPr id="60" name="Gráfico 59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31</xdr:col>
      <xdr:colOff>35718</xdr:colOff>
      <xdr:row>262</xdr:row>
      <xdr:rowOff>23813</xdr:rowOff>
    </xdr:from>
    <xdr:to>
      <xdr:col>45</xdr:col>
      <xdr:colOff>223836</xdr:colOff>
      <xdr:row>273</xdr:row>
      <xdr:rowOff>47625</xdr:rowOff>
    </xdr:to>
    <xdr:graphicFrame macro="">
      <xdr:nvGraphicFramePr>
        <xdr:cNvPr id="61" name="Gráfico 60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45</xdr:col>
      <xdr:colOff>261937</xdr:colOff>
      <xdr:row>262</xdr:row>
      <xdr:rowOff>23813</xdr:rowOff>
    </xdr:from>
    <xdr:to>
      <xdr:col>58</xdr:col>
      <xdr:colOff>9525</xdr:colOff>
      <xdr:row>273</xdr:row>
      <xdr:rowOff>47625</xdr:rowOff>
    </xdr:to>
    <xdr:graphicFrame macro="">
      <xdr:nvGraphicFramePr>
        <xdr:cNvPr id="62" name="Gráfico 61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58</xdr:col>
      <xdr:colOff>47626</xdr:colOff>
      <xdr:row>262</xdr:row>
      <xdr:rowOff>35719</xdr:rowOff>
    </xdr:from>
    <xdr:to>
      <xdr:col>70</xdr:col>
      <xdr:colOff>319088</xdr:colOff>
      <xdr:row>273</xdr:row>
      <xdr:rowOff>59531</xdr:rowOff>
    </xdr:to>
    <xdr:graphicFrame macro="">
      <xdr:nvGraphicFramePr>
        <xdr:cNvPr id="63" name="Gráfico 62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273</xdr:row>
      <xdr:rowOff>107156</xdr:rowOff>
    </xdr:from>
    <xdr:to>
      <xdr:col>14</xdr:col>
      <xdr:colOff>247650</xdr:colOff>
      <xdr:row>284</xdr:row>
      <xdr:rowOff>130969</xdr:rowOff>
    </xdr:to>
    <xdr:graphicFrame macro="">
      <xdr:nvGraphicFramePr>
        <xdr:cNvPr id="64" name="Gráfico 63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14</xdr:col>
      <xdr:colOff>309563</xdr:colOff>
      <xdr:row>273</xdr:row>
      <xdr:rowOff>95250</xdr:rowOff>
    </xdr:from>
    <xdr:to>
      <xdr:col>30</xdr:col>
      <xdr:colOff>366712</xdr:colOff>
      <xdr:row>284</xdr:row>
      <xdr:rowOff>119063</xdr:rowOff>
    </xdr:to>
    <xdr:graphicFrame macro="">
      <xdr:nvGraphicFramePr>
        <xdr:cNvPr id="65" name="Gráfico 64">
          <a:extLst>
            <a:ext uri="{FF2B5EF4-FFF2-40B4-BE49-F238E27FC236}">
              <a16:creationId xmlns="" xmlns:a16="http://schemas.microsoft.com/office/drawing/2014/main" id="{00000000-0008-0000-0100-00004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31</xdr:col>
      <xdr:colOff>47626</xdr:colOff>
      <xdr:row>273</xdr:row>
      <xdr:rowOff>95250</xdr:rowOff>
    </xdr:from>
    <xdr:to>
      <xdr:col>45</xdr:col>
      <xdr:colOff>235744</xdr:colOff>
      <xdr:row>284</xdr:row>
      <xdr:rowOff>119063</xdr:rowOff>
    </xdr:to>
    <xdr:graphicFrame macro="">
      <xdr:nvGraphicFramePr>
        <xdr:cNvPr id="66" name="Gráfico 65">
          <a:extLst>
            <a:ext uri="{FF2B5EF4-FFF2-40B4-BE49-F238E27FC236}">
              <a16:creationId xmlns="" xmlns:a16="http://schemas.microsoft.com/office/drawing/2014/main" id="{00000000-0008-0000-0100-00004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45</xdr:col>
      <xdr:colOff>285750</xdr:colOff>
      <xdr:row>273</xdr:row>
      <xdr:rowOff>95250</xdr:rowOff>
    </xdr:from>
    <xdr:to>
      <xdr:col>58</xdr:col>
      <xdr:colOff>33338</xdr:colOff>
      <xdr:row>284</xdr:row>
      <xdr:rowOff>119063</xdr:rowOff>
    </xdr:to>
    <xdr:graphicFrame macro="">
      <xdr:nvGraphicFramePr>
        <xdr:cNvPr id="67" name="Gráfico 66">
          <a:extLst>
            <a:ext uri="{FF2B5EF4-FFF2-40B4-BE49-F238E27FC236}">
              <a16:creationId xmlns="" xmlns:a16="http://schemas.microsoft.com/office/drawing/2014/main" id="{00000000-0008-0000-0100-00004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58</xdr:col>
      <xdr:colOff>59532</xdr:colOff>
      <xdr:row>273</xdr:row>
      <xdr:rowOff>107156</xdr:rowOff>
    </xdr:from>
    <xdr:to>
      <xdr:col>70</xdr:col>
      <xdr:colOff>330994</xdr:colOff>
      <xdr:row>284</xdr:row>
      <xdr:rowOff>130969</xdr:rowOff>
    </xdr:to>
    <xdr:graphicFrame macro="">
      <xdr:nvGraphicFramePr>
        <xdr:cNvPr id="68" name="Gráfico 67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36</xdr:col>
      <xdr:colOff>238126</xdr:colOff>
      <xdr:row>289</xdr:row>
      <xdr:rowOff>190500</xdr:rowOff>
    </xdr:from>
    <xdr:to>
      <xdr:col>50</xdr:col>
      <xdr:colOff>7936</xdr:colOff>
      <xdr:row>301</xdr:row>
      <xdr:rowOff>0</xdr:rowOff>
    </xdr:to>
    <xdr:graphicFrame macro="">
      <xdr:nvGraphicFramePr>
        <xdr:cNvPr id="69" name="Gráfico 68">
          <a:extLst>
            <a:ext uri="{FF2B5EF4-FFF2-40B4-BE49-F238E27FC236}">
              <a16:creationId xmlns="" xmlns:a16="http://schemas.microsoft.com/office/drawing/2014/main" id="{00000000-0008-0000-0100-00004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11907</xdr:colOff>
      <xdr:row>303</xdr:row>
      <xdr:rowOff>95250</xdr:rowOff>
    </xdr:from>
    <xdr:to>
      <xdr:col>14</xdr:col>
      <xdr:colOff>259557</xdr:colOff>
      <xdr:row>314</xdr:row>
      <xdr:rowOff>119063</xdr:rowOff>
    </xdr:to>
    <xdr:graphicFrame macro="">
      <xdr:nvGraphicFramePr>
        <xdr:cNvPr id="70" name="Gráfico 69">
          <a:extLst>
            <a:ext uri="{FF2B5EF4-FFF2-40B4-BE49-F238E27FC236}">
              <a16:creationId xmlns="" xmlns:a16="http://schemas.microsoft.com/office/drawing/2014/main" id="{00000000-0008-0000-0100-00004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14</xdr:col>
      <xdr:colOff>297657</xdr:colOff>
      <xdr:row>303</xdr:row>
      <xdr:rowOff>95250</xdr:rowOff>
    </xdr:from>
    <xdr:to>
      <xdr:col>30</xdr:col>
      <xdr:colOff>354806</xdr:colOff>
      <xdr:row>314</xdr:row>
      <xdr:rowOff>119063</xdr:rowOff>
    </xdr:to>
    <xdr:graphicFrame macro="">
      <xdr:nvGraphicFramePr>
        <xdr:cNvPr id="71" name="Gráfico 70">
          <a:extLst>
            <a:ext uri="{FF2B5EF4-FFF2-40B4-BE49-F238E27FC236}">
              <a16:creationId xmlns="" xmlns:a16="http://schemas.microsoft.com/office/drawing/2014/main" id="{00000000-0008-0000-0100-00004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30</xdr:col>
      <xdr:colOff>392906</xdr:colOff>
      <xdr:row>303</xdr:row>
      <xdr:rowOff>83343</xdr:rowOff>
    </xdr:from>
    <xdr:to>
      <xdr:col>45</xdr:col>
      <xdr:colOff>176212</xdr:colOff>
      <xdr:row>314</xdr:row>
      <xdr:rowOff>107156</xdr:rowOff>
    </xdr:to>
    <xdr:graphicFrame macro="">
      <xdr:nvGraphicFramePr>
        <xdr:cNvPr id="72" name="Gráfico 71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45</xdr:col>
      <xdr:colOff>238125</xdr:colOff>
      <xdr:row>303</xdr:row>
      <xdr:rowOff>95250</xdr:rowOff>
    </xdr:from>
    <xdr:to>
      <xdr:col>59</xdr:col>
      <xdr:colOff>57150</xdr:colOff>
      <xdr:row>314</xdr:row>
      <xdr:rowOff>119063</xdr:rowOff>
    </xdr:to>
    <xdr:graphicFrame macro="">
      <xdr:nvGraphicFramePr>
        <xdr:cNvPr id="73" name="Gráfico 72">
          <a:extLst>
            <a:ext uri="{FF2B5EF4-FFF2-40B4-BE49-F238E27FC236}">
              <a16:creationId xmlns="" xmlns:a16="http://schemas.microsoft.com/office/drawing/2014/main" id="{00000000-0008-0000-0100-00004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35</xdr:col>
      <xdr:colOff>95250</xdr:colOff>
      <xdr:row>319</xdr:row>
      <xdr:rowOff>23811</xdr:rowOff>
    </xdr:from>
    <xdr:to>
      <xdr:col>48</xdr:col>
      <xdr:colOff>638966</xdr:colOff>
      <xdr:row>330</xdr:row>
      <xdr:rowOff>47624</xdr:rowOff>
    </xdr:to>
    <xdr:graphicFrame macro="">
      <xdr:nvGraphicFramePr>
        <xdr:cNvPr id="57" name="Gráfico 56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48</xdr:col>
      <xdr:colOff>654844</xdr:colOff>
      <xdr:row>319</xdr:row>
      <xdr:rowOff>11906</xdr:rowOff>
    </xdr:from>
    <xdr:to>
      <xdr:col>62</xdr:col>
      <xdr:colOff>234154</xdr:colOff>
      <xdr:row>330</xdr:row>
      <xdr:rowOff>35719</xdr:rowOff>
    </xdr:to>
    <xdr:graphicFrame macro="">
      <xdr:nvGraphicFramePr>
        <xdr:cNvPr id="58" name="Gráfico 57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47625</xdr:colOff>
      <xdr:row>332</xdr:row>
      <xdr:rowOff>23812</xdr:rowOff>
    </xdr:from>
    <xdr:to>
      <xdr:col>14</xdr:col>
      <xdr:colOff>295275</xdr:colOff>
      <xdr:row>343</xdr:row>
      <xdr:rowOff>47625</xdr:rowOff>
    </xdr:to>
    <xdr:graphicFrame macro="">
      <xdr:nvGraphicFramePr>
        <xdr:cNvPr id="74" name="Gráfico 73">
          <a:extLst>
            <a:ext uri="{FF2B5EF4-FFF2-40B4-BE49-F238E27FC236}">
              <a16:creationId xmlns="" xmlns:a16="http://schemas.microsoft.com/office/drawing/2014/main" id="{00000000-0008-0000-0100-00004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14</xdr:col>
      <xdr:colOff>345282</xdr:colOff>
      <xdr:row>332</xdr:row>
      <xdr:rowOff>35718</xdr:rowOff>
    </xdr:from>
    <xdr:to>
      <xdr:col>30</xdr:col>
      <xdr:colOff>402431</xdr:colOff>
      <xdr:row>343</xdr:row>
      <xdr:rowOff>59531</xdr:rowOff>
    </xdr:to>
    <xdr:graphicFrame macro="">
      <xdr:nvGraphicFramePr>
        <xdr:cNvPr id="76" name="Gráfico 75">
          <a:extLst>
            <a:ext uri="{FF2B5EF4-FFF2-40B4-BE49-F238E27FC236}">
              <a16:creationId xmlns="" xmlns:a16="http://schemas.microsoft.com/office/drawing/2014/main" id="{00000000-0008-0000-0100-00004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35</xdr:col>
      <xdr:colOff>107157</xdr:colOff>
      <xdr:row>330</xdr:row>
      <xdr:rowOff>119062</xdr:rowOff>
    </xdr:from>
    <xdr:to>
      <xdr:col>48</xdr:col>
      <xdr:colOff>650873</xdr:colOff>
      <xdr:row>341</xdr:row>
      <xdr:rowOff>142876</xdr:rowOff>
    </xdr:to>
    <xdr:graphicFrame macro="">
      <xdr:nvGraphicFramePr>
        <xdr:cNvPr id="77" name="Gráfico 76">
          <a:extLst>
            <a:ext uri="{FF2B5EF4-FFF2-40B4-BE49-F238E27FC236}">
              <a16:creationId xmlns="" xmlns:a16="http://schemas.microsoft.com/office/drawing/2014/main" id="{00000000-0008-0000-0100-00004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28575</xdr:colOff>
      <xdr:row>57</xdr:row>
      <xdr:rowOff>4761</xdr:rowOff>
    </xdr:from>
    <xdr:to>
      <xdr:col>14</xdr:col>
      <xdr:colOff>276225</xdr:colOff>
      <xdr:row>68</xdr:row>
      <xdr:rowOff>28575</xdr:rowOff>
    </xdr:to>
    <xdr:graphicFrame macro="">
      <xdr:nvGraphicFramePr>
        <xdr:cNvPr id="79" name="Gráfico 78">
          <a:extLst>
            <a:ext uri="{FF2B5EF4-FFF2-40B4-BE49-F238E27FC236}">
              <a16:creationId xmlns="" xmlns:a16="http://schemas.microsoft.com/office/drawing/2014/main" id="{00000000-0008-0000-0100-00004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44</xdr:col>
      <xdr:colOff>291039</xdr:colOff>
      <xdr:row>68</xdr:row>
      <xdr:rowOff>70116</xdr:rowOff>
    </xdr:from>
    <xdr:to>
      <xdr:col>58</xdr:col>
      <xdr:colOff>71437</xdr:colOff>
      <xdr:row>79</xdr:row>
      <xdr:rowOff>93928</xdr:rowOff>
    </xdr:to>
    <xdr:graphicFrame macro="">
      <xdr:nvGraphicFramePr>
        <xdr:cNvPr id="86" name="Gráfico 85">
          <a:extLst>
            <a:ext uri="{FF2B5EF4-FFF2-40B4-BE49-F238E27FC236}">
              <a16:creationId xmlns="" xmlns:a16="http://schemas.microsoft.com/office/drawing/2014/main" id="{00000000-0008-0000-0100-00005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14</xdr:col>
      <xdr:colOff>333376</xdr:colOff>
      <xdr:row>57</xdr:row>
      <xdr:rowOff>11906</xdr:rowOff>
    </xdr:from>
    <xdr:to>
      <xdr:col>30</xdr:col>
      <xdr:colOff>259557</xdr:colOff>
      <xdr:row>68</xdr:row>
      <xdr:rowOff>35720</xdr:rowOff>
    </xdr:to>
    <xdr:graphicFrame macro="">
      <xdr:nvGraphicFramePr>
        <xdr:cNvPr id="87" name="Gráfico 86">
          <a:extLst>
            <a:ext uri="{FF2B5EF4-FFF2-40B4-BE49-F238E27FC236}">
              <a16:creationId xmlns="" xmlns:a16="http://schemas.microsoft.com/office/drawing/2014/main" id="{00000000-0008-0000-0100-00005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30</xdr:col>
      <xdr:colOff>297657</xdr:colOff>
      <xdr:row>57</xdr:row>
      <xdr:rowOff>11906</xdr:rowOff>
    </xdr:from>
    <xdr:to>
      <xdr:col>44</xdr:col>
      <xdr:colOff>211931</xdr:colOff>
      <xdr:row>68</xdr:row>
      <xdr:rowOff>35720</xdr:rowOff>
    </xdr:to>
    <xdr:graphicFrame macro="">
      <xdr:nvGraphicFramePr>
        <xdr:cNvPr id="88" name="Gráfico 87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44</xdr:col>
      <xdr:colOff>238124</xdr:colOff>
      <xdr:row>57</xdr:row>
      <xdr:rowOff>11906</xdr:rowOff>
    </xdr:from>
    <xdr:to>
      <xdr:col>58</xdr:col>
      <xdr:colOff>80962</xdr:colOff>
      <xdr:row>68</xdr:row>
      <xdr:rowOff>35720</xdr:rowOff>
    </xdr:to>
    <xdr:graphicFrame macro="">
      <xdr:nvGraphicFramePr>
        <xdr:cNvPr id="89" name="Gráfico 88">
          <a:extLst>
            <a:ext uri="{FF2B5EF4-FFF2-40B4-BE49-F238E27FC236}">
              <a16:creationId xmlns="" xmlns:a16="http://schemas.microsoft.com/office/drawing/2014/main" id="{00000000-0008-0000-0100-00005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35718</xdr:colOff>
      <xdr:row>68</xdr:row>
      <xdr:rowOff>107156</xdr:rowOff>
    </xdr:from>
    <xdr:to>
      <xdr:col>14</xdr:col>
      <xdr:colOff>283368</xdr:colOff>
      <xdr:row>79</xdr:row>
      <xdr:rowOff>130969</xdr:rowOff>
    </xdr:to>
    <xdr:graphicFrame macro="">
      <xdr:nvGraphicFramePr>
        <xdr:cNvPr id="90" name="Gráfico 89">
          <a:extLst>
            <a:ext uri="{FF2B5EF4-FFF2-40B4-BE49-F238E27FC236}">
              <a16:creationId xmlns="" xmlns:a16="http://schemas.microsoft.com/office/drawing/2014/main" id="{00000000-0008-0000-0100-00005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14</xdr:col>
      <xdr:colOff>321469</xdr:colOff>
      <xdr:row>68</xdr:row>
      <xdr:rowOff>107156</xdr:rowOff>
    </xdr:from>
    <xdr:to>
      <xdr:col>30</xdr:col>
      <xdr:colOff>247650</xdr:colOff>
      <xdr:row>79</xdr:row>
      <xdr:rowOff>130969</xdr:rowOff>
    </xdr:to>
    <xdr:graphicFrame macro="">
      <xdr:nvGraphicFramePr>
        <xdr:cNvPr id="91" name="Gráfico 90">
          <a:extLst>
            <a:ext uri="{FF2B5EF4-FFF2-40B4-BE49-F238E27FC236}">
              <a16:creationId xmlns="" xmlns:a16="http://schemas.microsoft.com/office/drawing/2014/main" id="{00000000-0008-0000-0100-00005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30</xdr:col>
      <xdr:colOff>297657</xdr:colOff>
      <xdr:row>68</xdr:row>
      <xdr:rowOff>83344</xdr:rowOff>
    </xdr:from>
    <xdr:to>
      <xdr:col>44</xdr:col>
      <xdr:colOff>211931</xdr:colOff>
      <xdr:row>79</xdr:row>
      <xdr:rowOff>107157</xdr:rowOff>
    </xdr:to>
    <xdr:graphicFrame macro="">
      <xdr:nvGraphicFramePr>
        <xdr:cNvPr id="92" name="Gráfico 91">
          <a:extLst>
            <a:ext uri="{FF2B5EF4-FFF2-40B4-BE49-F238E27FC236}">
              <a16:creationId xmlns="" xmlns:a16="http://schemas.microsoft.com/office/drawing/2014/main" id="{00000000-0008-0000-0100-00005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6</xdr:col>
      <xdr:colOff>226218</xdr:colOff>
      <xdr:row>123</xdr:row>
      <xdr:rowOff>35719</xdr:rowOff>
    </xdr:from>
    <xdr:to>
      <xdr:col>21</xdr:col>
      <xdr:colOff>246060</xdr:colOff>
      <xdr:row>134</xdr:row>
      <xdr:rowOff>59531</xdr:rowOff>
    </xdr:to>
    <xdr:graphicFrame macro="">
      <xdr:nvGraphicFramePr>
        <xdr:cNvPr id="93" name="Gráfico 92">
          <a:extLst>
            <a:ext uri="{FF2B5EF4-FFF2-40B4-BE49-F238E27FC236}">
              <a16:creationId xmlns="" xmlns:a16="http://schemas.microsoft.com/office/drawing/2014/main" id="{00000000-0008-0000-0100-00005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16</xdr:row>
      <xdr:rowOff>142875</xdr:rowOff>
    </xdr:from>
    <xdr:to>
      <xdr:col>13</xdr:col>
      <xdr:colOff>178594</xdr:colOff>
      <xdr:row>26</xdr:row>
      <xdr:rowOff>178594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166686</xdr:rowOff>
    </xdr:from>
    <xdr:to>
      <xdr:col>7</xdr:col>
      <xdr:colOff>169333</xdr:colOff>
      <xdr:row>47</xdr:row>
      <xdr:rowOff>179916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63500</xdr:colOff>
      <xdr:row>30</xdr:row>
      <xdr:rowOff>158751</xdr:rowOff>
    </xdr:from>
    <xdr:to>
      <xdr:col>15</xdr:col>
      <xdr:colOff>709083</xdr:colOff>
      <xdr:row>47</xdr:row>
      <xdr:rowOff>171981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63500</xdr:colOff>
      <xdr:row>49</xdr:row>
      <xdr:rowOff>20107</xdr:rowOff>
    </xdr:from>
    <xdr:to>
      <xdr:col>19</xdr:col>
      <xdr:colOff>264583</xdr:colOff>
      <xdr:row>64</xdr:row>
      <xdr:rowOff>10582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504824</xdr:colOff>
      <xdr:row>6</xdr:row>
      <xdr:rowOff>157162</xdr:rowOff>
    </xdr:from>
    <xdr:to>
      <xdr:col>9</xdr:col>
      <xdr:colOff>0</xdr:colOff>
      <xdr:row>19</xdr:row>
      <xdr:rowOff>176212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228600</xdr:colOff>
      <xdr:row>29</xdr:row>
      <xdr:rowOff>152400</xdr:rowOff>
    </xdr:from>
    <xdr:to>
      <xdr:col>8</xdr:col>
      <xdr:colOff>723900</xdr:colOff>
      <xdr:row>43</xdr:row>
      <xdr:rowOff>66674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152400</xdr:colOff>
      <xdr:row>50</xdr:row>
      <xdr:rowOff>180976</xdr:rowOff>
    </xdr:from>
    <xdr:to>
      <xdr:col>8</xdr:col>
      <xdr:colOff>647700</xdr:colOff>
      <xdr:row>63</xdr:row>
      <xdr:rowOff>95250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600075</xdr:colOff>
      <xdr:row>69</xdr:row>
      <xdr:rowOff>185737</xdr:rowOff>
    </xdr:from>
    <xdr:to>
      <xdr:col>8</xdr:col>
      <xdr:colOff>257175</xdr:colOff>
      <xdr:row>82</xdr:row>
      <xdr:rowOff>204787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27"/>
  <sheetViews>
    <sheetView tabSelected="1" topLeftCell="A55" zoomScale="70" zoomScaleNormal="70" workbookViewId="0">
      <selection activeCell="S115" sqref="S115"/>
    </sheetView>
  </sheetViews>
  <sheetFormatPr baseColWidth="10" defaultRowHeight="15" x14ac:dyDescent="0.25"/>
  <cols>
    <col min="1" max="1" width="22.5703125" style="86" customWidth="1"/>
    <col min="2" max="3" width="12.140625" style="112" bestFit="1" customWidth="1"/>
    <col min="4" max="4" width="12.42578125" style="112" bestFit="1" customWidth="1"/>
    <col min="5" max="5" width="12" style="112" bestFit="1" customWidth="1"/>
    <col min="6" max="6" width="12.5703125" style="112" bestFit="1" customWidth="1"/>
    <col min="7" max="7" width="12" style="112" bestFit="1" customWidth="1"/>
    <col min="8" max="8" width="11.42578125" style="112" bestFit="1" customWidth="1"/>
    <col min="9" max="9" width="7.7109375" style="112" customWidth="1"/>
    <col min="10" max="10" width="9.5703125" style="112" customWidth="1"/>
    <col min="11" max="11" width="9.85546875" style="112" customWidth="1"/>
    <col min="12" max="12" width="10.140625" style="112" customWidth="1"/>
    <col min="13" max="13" width="7.5703125" style="112" customWidth="1"/>
    <col min="14" max="14" width="7.85546875" style="112" customWidth="1"/>
    <col min="15" max="15" width="9.5703125" style="98" bestFit="1" customWidth="1"/>
    <col min="16" max="16" width="11.42578125" style="86"/>
    <col min="17" max="17" width="5.5703125" style="98" bestFit="1" customWidth="1"/>
    <col min="18" max="18" width="9.5703125" style="86" bestFit="1" customWidth="1"/>
    <col min="19" max="19" width="14.28515625" style="86" bestFit="1" customWidth="1"/>
    <col min="20" max="25" width="7.140625" style="86" bestFit="1" customWidth="1"/>
    <col min="26" max="26" width="6.85546875" style="86" bestFit="1" customWidth="1"/>
    <col min="27" max="29" width="7.28515625" style="86" customWidth="1"/>
    <col min="30" max="31" width="7.28515625" style="98" customWidth="1"/>
    <col min="32" max="32" width="16.28515625" style="86" customWidth="1"/>
    <col min="33" max="33" width="15.7109375" style="86" customWidth="1"/>
    <col min="34" max="16384" width="11.42578125" style="86"/>
  </cols>
  <sheetData>
    <row r="1" spans="1:34" s="67" customFormat="1" ht="16.5" x14ac:dyDescent="0.3">
      <c r="A1" s="1" t="s">
        <v>159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  <c r="Q1" s="69"/>
      <c r="S1" s="68" t="s">
        <v>10</v>
      </c>
      <c r="T1" s="68"/>
      <c r="U1" s="68"/>
      <c r="V1" s="68"/>
      <c r="W1" s="68"/>
      <c r="X1" s="68"/>
      <c r="Y1" s="68"/>
      <c r="Z1" s="68"/>
      <c r="AA1" s="68"/>
      <c r="AB1" s="68"/>
      <c r="AC1" s="68"/>
      <c r="AD1" s="70"/>
      <c r="AE1" s="70"/>
      <c r="AF1" s="68"/>
      <c r="AG1" s="68"/>
    </row>
    <row r="2" spans="1:34" s="74" customFormat="1" ht="33" x14ac:dyDescent="0.25">
      <c r="A2" s="71" t="s">
        <v>11</v>
      </c>
      <c r="B2" s="72" t="s">
        <v>0</v>
      </c>
      <c r="C2" s="72" t="s">
        <v>1</v>
      </c>
      <c r="D2" s="72" t="s">
        <v>2</v>
      </c>
      <c r="E2" s="72" t="s">
        <v>3</v>
      </c>
      <c r="F2" s="72" t="s">
        <v>4</v>
      </c>
      <c r="G2" s="72" t="s">
        <v>5</v>
      </c>
      <c r="H2" s="72" t="s">
        <v>6</v>
      </c>
      <c r="I2" s="72" t="s">
        <v>85</v>
      </c>
      <c r="J2" s="72" t="s">
        <v>105</v>
      </c>
      <c r="K2" s="72" t="s">
        <v>106</v>
      </c>
      <c r="L2" s="72" t="s">
        <v>107</v>
      </c>
      <c r="M2" s="72" t="s">
        <v>108</v>
      </c>
      <c r="N2" s="72" t="s">
        <v>8</v>
      </c>
      <c r="O2" s="71" t="s">
        <v>9</v>
      </c>
      <c r="P2" s="73" t="s">
        <v>12</v>
      </c>
      <c r="S2" s="75" t="s">
        <v>11</v>
      </c>
      <c r="T2" s="72" t="s">
        <v>0</v>
      </c>
      <c r="U2" s="72" t="s">
        <v>1</v>
      </c>
      <c r="V2" s="72" t="s">
        <v>2</v>
      </c>
      <c r="W2" s="72" t="s">
        <v>3</v>
      </c>
      <c r="X2" s="72" t="s">
        <v>4</v>
      </c>
      <c r="Y2" s="72" t="s">
        <v>5</v>
      </c>
      <c r="Z2" s="72" t="s">
        <v>6</v>
      </c>
      <c r="AA2" s="72" t="s">
        <v>85</v>
      </c>
      <c r="AB2" s="72" t="s">
        <v>105</v>
      </c>
      <c r="AC2" s="72" t="s">
        <v>106</v>
      </c>
      <c r="AD2" s="72" t="s">
        <v>107</v>
      </c>
      <c r="AE2" s="72" t="s">
        <v>108</v>
      </c>
      <c r="AF2" s="76" t="s">
        <v>9</v>
      </c>
      <c r="AG2" s="165"/>
    </row>
    <row r="3" spans="1:34" x14ac:dyDescent="0.25">
      <c r="A3" s="77" t="s">
        <v>13</v>
      </c>
      <c r="B3" s="78">
        <v>139</v>
      </c>
      <c r="C3" s="78">
        <v>104</v>
      </c>
      <c r="D3" s="78">
        <v>114</v>
      </c>
      <c r="E3" s="78">
        <v>121</v>
      </c>
      <c r="F3" s="78">
        <v>134</v>
      </c>
      <c r="G3" s="78">
        <v>135</v>
      </c>
      <c r="H3" s="78">
        <v>140</v>
      </c>
      <c r="I3" s="79">
        <v>137</v>
      </c>
      <c r="J3" s="78"/>
      <c r="K3" s="78"/>
      <c r="L3" s="78"/>
      <c r="M3" s="78"/>
      <c r="N3" s="78"/>
      <c r="O3" s="80"/>
      <c r="P3" s="80"/>
      <c r="Q3" s="81"/>
      <c r="R3" s="82"/>
      <c r="S3" s="83" t="s">
        <v>13</v>
      </c>
      <c r="T3" s="84">
        <v>3</v>
      </c>
      <c r="U3" s="84">
        <v>3</v>
      </c>
      <c r="V3" s="84">
        <v>3</v>
      </c>
      <c r="W3" s="84">
        <v>3</v>
      </c>
      <c r="X3" s="84">
        <v>3</v>
      </c>
      <c r="Y3" s="84">
        <v>3</v>
      </c>
      <c r="Z3" s="84">
        <v>3</v>
      </c>
      <c r="AA3" s="84">
        <v>3</v>
      </c>
      <c r="AB3" s="85"/>
      <c r="AC3" s="85"/>
      <c r="AD3" s="85"/>
      <c r="AE3" s="85"/>
      <c r="AF3" s="85"/>
      <c r="AG3" s="85"/>
    </row>
    <row r="4" spans="1:34" x14ac:dyDescent="0.25">
      <c r="A4" s="77" t="s">
        <v>14</v>
      </c>
      <c r="B4" s="78">
        <v>111</v>
      </c>
      <c r="C4" s="78">
        <v>111</v>
      </c>
      <c r="D4" s="78">
        <v>122</v>
      </c>
      <c r="E4" s="78">
        <v>114</v>
      </c>
      <c r="F4" s="78">
        <v>119</v>
      </c>
      <c r="G4" s="78">
        <v>117</v>
      </c>
      <c r="H4" s="78">
        <v>118</v>
      </c>
      <c r="I4" s="79">
        <v>115</v>
      </c>
      <c r="J4" s="78"/>
      <c r="K4" s="78"/>
      <c r="L4" s="78"/>
      <c r="M4" s="78"/>
      <c r="N4" s="78"/>
      <c r="O4" s="80"/>
      <c r="P4" s="80"/>
      <c r="Q4" s="81"/>
      <c r="R4" s="82"/>
      <c r="S4" s="83" t="s">
        <v>14</v>
      </c>
      <c r="T4" s="84">
        <v>2</v>
      </c>
      <c r="U4" s="84">
        <v>2</v>
      </c>
      <c r="V4" s="84">
        <v>2</v>
      </c>
      <c r="W4" s="84">
        <v>2</v>
      </c>
      <c r="X4" s="84">
        <v>2</v>
      </c>
      <c r="Y4" s="84">
        <v>2</v>
      </c>
      <c r="Z4" s="84">
        <v>2</v>
      </c>
      <c r="AA4" s="84">
        <v>3</v>
      </c>
      <c r="AB4" s="85"/>
      <c r="AC4" s="85"/>
      <c r="AD4" s="85"/>
      <c r="AE4" s="85"/>
      <c r="AF4" s="85"/>
      <c r="AG4" s="85"/>
    </row>
    <row r="5" spans="1:34" x14ac:dyDescent="0.25">
      <c r="A5" s="77" t="s">
        <v>15</v>
      </c>
      <c r="B5" s="78">
        <v>140</v>
      </c>
      <c r="C5" s="78">
        <v>118</v>
      </c>
      <c r="D5" s="78">
        <v>133</v>
      </c>
      <c r="E5" s="78">
        <v>119</v>
      </c>
      <c r="F5" s="78">
        <v>137</v>
      </c>
      <c r="G5" s="78">
        <v>125</v>
      </c>
      <c r="H5" s="78">
        <v>139</v>
      </c>
      <c r="I5" s="79">
        <v>136</v>
      </c>
      <c r="J5" s="78"/>
      <c r="K5" s="78"/>
      <c r="L5" s="78"/>
      <c r="M5" s="78"/>
      <c r="N5" s="78"/>
      <c r="O5" s="80"/>
      <c r="P5" s="80"/>
      <c r="Q5" s="81"/>
      <c r="R5" s="82"/>
      <c r="S5" s="83" t="s">
        <v>15</v>
      </c>
      <c r="T5" s="84">
        <v>4</v>
      </c>
      <c r="U5" s="84">
        <v>4</v>
      </c>
      <c r="V5" s="84">
        <v>4</v>
      </c>
      <c r="W5" s="84">
        <v>4</v>
      </c>
      <c r="X5" s="84">
        <v>4</v>
      </c>
      <c r="Y5" s="84">
        <v>4</v>
      </c>
      <c r="Z5" s="84">
        <v>3</v>
      </c>
      <c r="AA5" s="84">
        <v>4</v>
      </c>
      <c r="AB5" s="84"/>
      <c r="AC5" s="84"/>
      <c r="AD5" s="84"/>
      <c r="AE5" s="84"/>
      <c r="AF5" s="85"/>
      <c r="AG5" s="85"/>
    </row>
    <row r="6" spans="1:34" x14ac:dyDescent="0.25">
      <c r="A6" s="77" t="s">
        <v>16</v>
      </c>
      <c r="B6" s="78">
        <v>74</v>
      </c>
      <c r="C6" s="78">
        <v>64</v>
      </c>
      <c r="D6" s="78">
        <v>78</v>
      </c>
      <c r="E6" s="78">
        <v>62</v>
      </c>
      <c r="F6" s="78">
        <v>80</v>
      </c>
      <c r="G6" s="78">
        <v>80</v>
      </c>
      <c r="H6" s="78">
        <v>84</v>
      </c>
      <c r="I6" s="79">
        <v>72</v>
      </c>
      <c r="J6" s="78"/>
      <c r="K6" s="78"/>
      <c r="L6" s="78"/>
      <c r="M6" s="78"/>
      <c r="N6" s="78"/>
      <c r="O6" s="80"/>
      <c r="P6" s="80"/>
      <c r="Q6" s="81"/>
      <c r="R6" s="82"/>
      <c r="S6" s="83" t="s">
        <v>16</v>
      </c>
      <c r="T6" s="84">
        <v>3</v>
      </c>
      <c r="U6" s="84">
        <v>3</v>
      </c>
      <c r="V6" s="84">
        <v>3</v>
      </c>
      <c r="W6" s="84">
        <v>3</v>
      </c>
      <c r="X6" s="84">
        <v>3</v>
      </c>
      <c r="Y6" s="84">
        <v>3</v>
      </c>
      <c r="Z6" s="84">
        <v>3</v>
      </c>
      <c r="AA6" s="84">
        <v>3</v>
      </c>
      <c r="AB6" s="84"/>
      <c r="AC6" s="84"/>
      <c r="AD6" s="84"/>
      <c r="AE6" s="84"/>
      <c r="AF6" s="85"/>
      <c r="AG6" s="85"/>
    </row>
    <row r="7" spans="1:34" x14ac:dyDescent="0.25">
      <c r="A7" s="77" t="s">
        <v>17</v>
      </c>
      <c r="B7" s="78">
        <v>49</v>
      </c>
      <c r="C7" s="78">
        <v>68</v>
      </c>
      <c r="D7" s="78">
        <v>65</v>
      </c>
      <c r="E7" s="78">
        <v>49</v>
      </c>
      <c r="F7" s="78">
        <v>68</v>
      </c>
      <c r="G7" s="78">
        <v>74</v>
      </c>
      <c r="H7" s="78">
        <v>68</v>
      </c>
      <c r="I7" s="79">
        <v>74</v>
      </c>
      <c r="J7" s="78"/>
      <c r="K7" s="78"/>
      <c r="L7" s="78"/>
      <c r="M7" s="78"/>
      <c r="N7" s="78"/>
      <c r="O7" s="80"/>
      <c r="P7" s="80"/>
      <c r="Q7" s="81"/>
      <c r="R7" s="82"/>
      <c r="S7" s="83" t="s">
        <v>17</v>
      </c>
      <c r="T7" s="84">
        <v>4</v>
      </c>
      <c r="U7" s="84">
        <v>2</v>
      </c>
      <c r="V7" s="84">
        <v>3</v>
      </c>
      <c r="W7" s="84">
        <v>4</v>
      </c>
      <c r="X7" s="84">
        <v>3</v>
      </c>
      <c r="Y7" s="84">
        <v>4</v>
      </c>
      <c r="Z7" s="84">
        <v>3</v>
      </c>
      <c r="AA7" s="84">
        <v>3</v>
      </c>
      <c r="AB7" s="84"/>
      <c r="AC7" s="84"/>
      <c r="AD7" s="84"/>
      <c r="AE7" s="84"/>
      <c r="AF7" s="85"/>
      <c r="AG7" s="85"/>
    </row>
    <row r="8" spans="1:34" x14ac:dyDescent="0.25">
      <c r="A8" s="77" t="s">
        <v>18</v>
      </c>
      <c r="B8" s="78">
        <v>36</v>
      </c>
      <c r="C8" s="78">
        <v>42</v>
      </c>
      <c r="D8" s="78">
        <v>36</v>
      </c>
      <c r="E8" s="78">
        <v>66</v>
      </c>
      <c r="F8" s="78">
        <v>42</v>
      </c>
      <c r="G8" s="78">
        <v>45</v>
      </c>
      <c r="H8" s="78">
        <v>37</v>
      </c>
      <c r="I8" s="79">
        <v>49</v>
      </c>
      <c r="J8" s="78"/>
      <c r="K8" s="78"/>
      <c r="L8" s="78"/>
      <c r="M8" s="78"/>
      <c r="N8" s="78"/>
      <c r="O8" s="80"/>
      <c r="P8" s="80"/>
      <c r="Q8" s="81"/>
      <c r="R8" s="82"/>
      <c r="S8" s="83" t="s">
        <v>18</v>
      </c>
      <c r="T8" s="84">
        <v>3</v>
      </c>
      <c r="U8" s="84">
        <v>3</v>
      </c>
      <c r="V8" s="84">
        <v>2</v>
      </c>
      <c r="W8" s="84">
        <v>3</v>
      </c>
      <c r="X8" s="84">
        <v>3</v>
      </c>
      <c r="Y8" s="84">
        <v>3</v>
      </c>
      <c r="Z8" s="84">
        <v>3</v>
      </c>
      <c r="AA8" s="84">
        <v>3</v>
      </c>
      <c r="AB8" s="85"/>
      <c r="AC8" s="85"/>
      <c r="AD8" s="85"/>
      <c r="AE8" s="85"/>
      <c r="AF8" s="85"/>
      <c r="AG8" s="85"/>
    </row>
    <row r="9" spans="1:34" x14ac:dyDescent="0.25">
      <c r="A9" s="77" t="s">
        <v>19</v>
      </c>
      <c r="B9" s="78">
        <v>4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0</v>
      </c>
      <c r="I9" s="79">
        <v>0</v>
      </c>
      <c r="J9" s="78"/>
      <c r="K9" s="78"/>
      <c r="L9" s="78"/>
      <c r="M9" s="78"/>
      <c r="N9" s="78"/>
      <c r="O9" s="80"/>
      <c r="P9" s="80"/>
      <c r="Q9" s="81"/>
      <c r="R9" s="82"/>
      <c r="S9" s="83" t="s">
        <v>19</v>
      </c>
      <c r="T9" s="84">
        <v>2</v>
      </c>
      <c r="U9" s="84">
        <v>0</v>
      </c>
      <c r="V9" s="84">
        <v>0</v>
      </c>
      <c r="W9" s="84">
        <v>0</v>
      </c>
      <c r="X9" s="84">
        <v>0</v>
      </c>
      <c r="Y9" s="84">
        <v>0</v>
      </c>
      <c r="Z9" s="84">
        <v>0</v>
      </c>
      <c r="AA9" s="84">
        <v>0</v>
      </c>
      <c r="AB9" s="85"/>
      <c r="AC9" s="85"/>
      <c r="AD9" s="85"/>
      <c r="AE9" s="85"/>
      <c r="AF9" s="85"/>
      <c r="AG9" s="85"/>
    </row>
    <row r="10" spans="1:34" s="94" customFormat="1" ht="16.5" x14ac:dyDescent="0.3">
      <c r="A10" s="88" t="s">
        <v>8</v>
      </c>
      <c r="B10" s="89">
        <f t="shared" ref="B10:D10" si="0">SUM(B3:B9)</f>
        <v>553</v>
      </c>
      <c r="C10" s="89">
        <f t="shared" si="0"/>
        <v>507</v>
      </c>
      <c r="D10" s="89">
        <f t="shared" si="0"/>
        <v>548</v>
      </c>
      <c r="E10" s="89">
        <v>531</v>
      </c>
      <c r="F10" s="89">
        <f>SUM(F3:F9)</f>
        <v>580</v>
      </c>
      <c r="G10" s="89">
        <f>SUM(G3:G9)</f>
        <v>576</v>
      </c>
      <c r="H10" s="89">
        <f>SUM(H3:H9)</f>
        <v>586</v>
      </c>
      <c r="I10" s="90">
        <f>SUM(I3:I9)</f>
        <v>583</v>
      </c>
      <c r="J10" s="89"/>
      <c r="K10" s="89"/>
      <c r="L10" s="89"/>
      <c r="M10" s="89"/>
      <c r="N10" s="89"/>
      <c r="O10" s="91"/>
      <c r="P10" s="91"/>
      <c r="Q10" s="81"/>
      <c r="R10" s="82"/>
      <c r="S10" s="92" t="s">
        <v>8</v>
      </c>
      <c r="T10" s="93">
        <f t="shared" ref="T10:U10" si="1">AVERAGE(T3:T9)</f>
        <v>3</v>
      </c>
      <c r="U10" s="93">
        <f t="shared" si="1"/>
        <v>2.4285714285714284</v>
      </c>
      <c r="V10" s="93">
        <v>2.4</v>
      </c>
      <c r="W10" s="93">
        <v>2.7</v>
      </c>
      <c r="X10" s="93">
        <v>2.6</v>
      </c>
      <c r="Y10" s="93">
        <v>2.6</v>
      </c>
      <c r="Z10" s="93">
        <v>2.6</v>
      </c>
      <c r="AA10" s="93">
        <v>2.6</v>
      </c>
      <c r="AB10" s="93"/>
      <c r="AC10" s="93"/>
      <c r="AD10" s="93"/>
      <c r="AE10" s="93"/>
      <c r="AF10" s="93"/>
      <c r="AG10" s="92"/>
    </row>
    <row r="11" spans="1:34" s="94" customFormat="1" ht="16.5" x14ac:dyDescent="0.3">
      <c r="A11" s="95">
        <v>2019</v>
      </c>
      <c r="B11" s="96">
        <v>553</v>
      </c>
      <c r="C11" s="96">
        <v>507</v>
      </c>
      <c r="D11" s="96">
        <v>548</v>
      </c>
      <c r="E11" s="96">
        <v>531</v>
      </c>
      <c r="F11" s="96">
        <f>SUM(F10)</f>
        <v>580</v>
      </c>
      <c r="G11" s="96">
        <f>SUM(G10)</f>
        <v>576</v>
      </c>
      <c r="H11" s="96">
        <f>SUM(H10)</f>
        <v>586</v>
      </c>
      <c r="I11" s="96">
        <f>SUM(I10)</f>
        <v>583</v>
      </c>
      <c r="J11" s="96"/>
      <c r="K11" s="96"/>
      <c r="L11" s="96"/>
      <c r="M11" s="96"/>
      <c r="N11" s="96"/>
      <c r="O11" s="97"/>
      <c r="P11" s="96"/>
      <c r="Q11" s="81"/>
      <c r="R11" s="82"/>
      <c r="S11" s="69"/>
      <c r="T11" s="164"/>
      <c r="U11" s="69"/>
      <c r="V11" s="69"/>
      <c r="W11" s="164"/>
      <c r="X11" s="164"/>
      <c r="Y11" s="164"/>
      <c r="Z11" s="164"/>
      <c r="AA11" s="164"/>
      <c r="AB11" s="164"/>
      <c r="AC11" s="164"/>
      <c r="AD11" s="164"/>
      <c r="AE11" s="164"/>
      <c r="AF11" s="164"/>
      <c r="AG11" s="69"/>
    </row>
    <row r="12" spans="1:34" s="94" customFormat="1" ht="16.5" x14ac:dyDescent="0.3">
      <c r="A12" s="94" t="s">
        <v>20</v>
      </c>
      <c r="B12" s="99">
        <f t="shared" ref="B12:N12" si="2">+(B10-B11)/B11</f>
        <v>0</v>
      </c>
      <c r="C12" s="99">
        <f t="shared" si="2"/>
        <v>0</v>
      </c>
      <c r="D12" s="99">
        <f t="shared" si="2"/>
        <v>0</v>
      </c>
      <c r="E12" s="99">
        <f t="shared" si="2"/>
        <v>0</v>
      </c>
      <c r="F12" s="99">
        <f t="shared" si="2"/>
        <v>0</v>
      </c>
      <c r="G12" s="99">
        <f t="shared" si="2"/>
        <v>0</v>
      </c>
      <c r="H12" s="99">
        <f t="shared" si="2"/>
        <v>0</v>
      </c>
      <c r="I12" s="99">
        <f t="shared" si="2"/>
        <v>0</v>
      </c>
      <c r="J12" s="99" t="e">
        <f t="shared" si="2"/>
        <v>#DIV/0!</v>
      </c>
      <c r="K12" s="99" t="e">
        <f t="shared" si="2"/>
        <v>#DIV/0!</v>
      </c>
      <c r="L12" s="99" t="e">
        <f t="shared" si="2"/>
        <v>#DIV/0!</v>
      </c>
      <c r="M12" s="99" t="e">
        <f t="shared" si="2"/>
        <v>#DIV/0!</v>
      </c>
      <c r="N12" s="99" t="e">
        <f t="shared" si="2"/>
        <v>#DIV/0!</v>
      </c>
      <c r="O12" s="100"/>
      <c r="P12" s="100"/>
      <c r="Q12" s="100"/>
      <c r="AD12" s="100"/>
      <c r="AE12" s="100"/>
    </row>
    <row r="13" spans="1:34" s="94" customFormat="1" ht="16.5" x14ac:dyDescent="0.3">
      <c r="A13" s="94" t="s">
        <v>21</v>
      </c>
      <c r="B13" s="101">
        <f>+B10/31</f>
        <v>17.838709677419356</v>
      </c>
      <c r="C13" s="101">
        <f>+C10/28</f>
        <v>18.107142857142858</v>
      </c>
      <c r="D13" s="101">
        <f>+D10/30</f>
        <v>18.266666666666666</v>
      </c>
      <c r="E13" s="101">
        <f>+E10/30</f>
        <v>17.7</v>
      </c>
      <c r="F13" s="101">
        <f>+F10/31</f>
        <v>18.70967741935484</v>
      </c>
      <c r="G13" s="101">
        <f>+G10/30</f>
        <v>19.2</v>
      </c>
      <c r="H13" s="101">
        <f>+H10/31</f>
        <v>18.903225806451612</v>
      </c>
      <c r="I13" s="101">
        <f>+I10/31</f>
        <v>18.806451612903224</v>
      </c>
      <c r="J13" s="101">
        <f>+J10/30</f>
        <v>0</v>
      </c>
      <c r="K13" s="101">
        <f>+K10/31</f>
        <v>0</v>
      </c>
      <c r="L13" s="101">
        <f>+L10/30</f>
        <v>0</v>
      </c>
      <c r="M13" s="101">
        <f>+M10/31</f>
        <v>0</v>
      </c>
      <c r="N13" s="101"/>
      <c r="O13" s="100"/>
      <c r="P13" s="100"/>
      <c r="Q13" s="100"/>
      <c r="AD13" s="100"/>
      <c r="AE13" s="100"/>
    </row>
    <row r="15" spans="1:34" s="67" customFormat="1" ht="16.5" x14ac:dyDescent="0.3">
      <c r="A15" s="1" t="s">
        <v>160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9"/>
      <c r="Q15" s="69"/>
      <c r="S15" s="102" t="s">
        <v>59</v>
      </c>
      <c r="T15" s="102"/>
      <c r="U15" s="102"/>
      <c r="V15" s="102"/>
      <c r="W15" s="102"/>
      <c r="X15" s="102"/>
      <c r="Y15" s="102"/>
      <c r="AD15" s="69"/>
      <c r="AE15" s="69"/>
    </row>
    <row r="16" spans="1:34" s="74" customFormat="1" ht="33" x14ac:dyDescent="0.25">
      <c r="A16" s="71" t="s">
        <v>11</v>
      </c>
      <c r="B16" s="72" t="s">
        <v>0</v>
      </c>
      <c r="C16" s="72" t="s">
        <v>1</v>
      </c>
      <c r="D16" s="72" t="s">
        <v>2</v>
      </c>
      <c r="E16" s="72" t="s">
        <v>3</v>
      </c>
      <c r="F16" s="72" t="s">
        <v>4</v>
      </c>
      <c r="G16" s="72" t="s">
        <v>5</v>
      </c>
      <c r="H16" s="72" t="s">
        <v>6</v>
      </c>
      <c r="I16" s="72" t="s">
        <v>85</v>
      </c>
      <c r="J16" s="72" t="s">
        <v>105</v>
      </c>
      <c r="K16" s="72" t="s">
        <v>106</v>
      </c>
      <c r="L16" s="72" t="s">
        <v>107</v>
      </c>
      <c r="M16" s="72" t="s">
        <v>108</v>
      </c>
      <c r="N16" s="72" t="s">
        <v>8</v>
      </c>
      <c r="O16" s="71" t="s">
        <v>9</v>
      </c>
      <c r="P16" s="73" t="s">
        <v>12</v>
      </c>
      <c r="S16" s="103" t="s">
        <v>11</v>
      </c>
      <c r="T16" s="104" t="s">
        <v>0</v>
      </c>
      <c r="U16" s="104" t="s">
        <v>1</v>
      </c>
      <c r="V16" s="104" t="s">
        <v>2</v>
      </c>
      <c r="W16" s="104" t="s">
        <v>3</v>
      </c>
      <c r="X16" s="104" t="s">
        <v>4</v>
      </c>
      <c r="Y16" s="104" t="s">
        <v>5</v>
      </c>
      <c r="Z16" s="105" t="s">
        <v>6</v>
      </c>
      <c r="AA16" s="105" t="s">
        <v>85</v>
      </c>
      <c r="AB16" s="105" t="s">
        <v>105</v>
      </c>
      <c r="AC16" s="105" t="s">
        <v>106</v>
      </c>
      <c r="AD16" s="105" t="s">
        <v>107</v>
      </c>
      <c r="AE16" s="105" t="s">
        <v>108</v>
      </c>
      <c r="AF16" s="105" t="s">
        <v>8</v>
      </c>
      <c r="AG16" s="71" t="s">
        <v>9</v>
      </c>
      <c r="AH16" s="73" t="s">
        <v>12</v>
      </c>
    </row>
    <row r="17" spans="1:45" ht="16.5" x14ac:dyDescent="0.3">
      <c r="A17" s="94" t="s">
        <v>13</v>
      </c>
      <c r="B17" s="106">
        <v>431</v>
      </c>
      <c r="C17" s="107">
        <v>356</v>
      </c>
      <c r="D17" s="174">
        <v>428</v>
      </c>
      <c r="E17" s="107">
        <v>379</v>
      </c>
      <c r="F17" s="107">
        <v>462</v>
      </c>
      <c r="G17" s="107">
        <v>422</v>
      </c>
      <c r="H17" s="106">
        <v>402</v>
      </c>
      <c r="I17" s="106">
        <v>415</v>
      </c>
      <c r="J17" s="106"/>
      <c r="K17" s="106"/>
      <c r="L17" s="106"/>
      <c r="M17" s="106"/>
      <c r="N17" s="78"/>
      <c r="O17" s="80"/>
      <c r="P17" s="80"/>
      <c r="Q17" s="108"/>
      <c r="R17" s="82"/>
      <c r="S17" s="94" t="s">
        <v>13</v>
      </c>
      <c r="T17" s="106">
        <v>431</v>
      </c>
      <c r="U17" s="107">
        <v>356</v>
      </c>
      <c r="V17" s="174">
        <v>428</v>
      </c>
      <c r="W17" s="107">
        <v>379</v>
      </c>
      <c r="X17" s="107">
        <v>462</v>
      </c>
      <c r="Y17" s="107">
        <v>422</v>
      </c>
      <c r="Z17" s="106">
        <v>402</v>
      </c>
      <c r="AA17" s="106">
        <v>415</v>
      </c>
      <c r="AB17" s="106"/>
      <c r="AC17" s="106"/>
      <c r="AD17" s="106"/>
      <c r="AE17" s="106"/>
      <c r="AF17" s="78"/>
      <c r="AG17" s="80"/>
      <c r="AH17" s="80"/>
      <c r="AS17" s="109" t="e">
        <f>+N17/AF17</f>
        <v>#DIV/0!</v>
      </c>
    </row>
    <row r="18" spans="1:45" ht="16.5" x14ac:dyDescent="0.3">
      <c r="A18" s="94" t="s">
        <v>141</v>
      </c>
      <c r="B18" s="106">
        <v>154</v>
      </c>
      <c r="C18" s="107">
        <v>111</v>
      </c>
      <c r="D18" s="174">
        <v>151</v>
      </c>
      <c r="E18" s="107">
        <v>145</v>
      </c>
      <c r="F18" s="107">
        <v>183</v>
      </c>
      <c r="G18" s="107">
        <v>142</v>
      </c>
      <c r="H18" s="106">
        <v>135</v>
      </c>
      <c r="I18" s="106">
        <v>150</v>
      </c>
      <c r="J18" s="106"/>
      <c r="K18" s="106"/>
      <c r="L18" s="106"/>
      <c r="M18" s="106"/>
      <c r="N18" s="78"/>
      <c r="O18" s="80"/>
      <c r="P18" s="80"/>
      <c r="Q18" s="108"/>
      <c r="R18" s="82"/>
      <c r="S18" s="94" t="s">
        <v>141</v>
      </c>
      <c r="T18" s="106">
        <v>154</v>
      </c>
      <c r="U18" s="107">
        <v>111</v>
      </c>
      <c r="V18" s="174">
        <v>151</v>
      </c>
      <c r="W18" s="107">
        <v>120</v>
      </c>
      <c r="X18" s="107">
        <v>183</v>
      </c>
      <c r="Y18" s="107">
        <v>142</v>
      </c>
      <c r="Z18" s="106">
        <v>135</v>
      </c>
      <c r="AA18" s="106">
        <v>150</v>
      </c>
      <c r="AB18" s="106"/>
      <c r="AC18" s="106"/>
      <c r="AD18" s="106"/>
      <c r="AE18" s="106"/>
      <c r="AF18" s="78"/>
      <c r="AG18" s="80"/>
      <c r="AH18" s="80"/>
      <c r="AS18" s="109" t="e">
        <f t="shared" ref="AS18:AS23" si="3">+N18/AF18</f>
        <v>#DIV/0!</v>
      </c>
    </row>
    <row r="19" spans="1:45" ht="16.5" x14ac:dyDescent="0.3">
      <c r="A19" s="94" t="s">
        <v>142</v>
      </c>
      <c r="B19" s="106">
        <v>125</v>
      </c>
      <c r="C19" s="107">
        <v>137</v>
      </c>
      <c r="D19" s="174">
        <v>167</v>
      </c>
      <c r="E19" s="107">
        <v>146</v>
      </c>
      <c r="F19" s="107">
        <v>153</v>
      </c>
      <c r="G19" s="107">
        <v>136</v>
      </c>
      <c r="H19" s="106">
        <v>142</v>
      </c>
      <c r="I19" s="106">
        <v>135</v>
      </c>
      <c r="J19" s="106"/>
      <c r="K19" s="106"/>
      <c r="L19" s="106"/>
      <c r="M19" s="106"/>
      <c r="N19" s="78"/>
      <c r="O19" s="80"/>
      <c r="P19" s="80"/>
      <c r="Q19" s="108"/>
      <c r="R19" s="82"/>
      <c r="S19" s="94" t="s">
        <v>142</v>
      </c>
      <c r="T19" s="106">
        <v>125</v>
      </c>
      <c r="U19" s="107">
        <v>137</v>
      </c>
      <c r="V19" s="174">
        <v>167</v>
      </c>
      <c r="W19" s="107">
        <v>146</v>
      </c>
      <c r="X19" s="107">
        <v>153</v>
      </c>
      <c r="Y19" s="107">
        <v>136</v>
      </c>
      <c r="Z19" s="106">
        <v>142</v>
      </c>
      <c r="AA19" s="106">
        <v>135</v>
      </c>
      <c r="AB19" s="106"/>
      <c r="AC19" s="106"/>
      <c r="AD19" s="106"/>
      <c r="AE19" s="106"/>
      <c r="AF19" s="78"/>
      <c r="AG19" s="80"/>
      <c r="AH19" s="80"/>
      <c r="AS19" s="109" t="e">
        <f t="shared" si="3"/>
        <v>#DIV/0!</v>
      </c>
    </row>
    <row r="20" spans="1:45" ht="16.5" x14ac:dyDescent="0.3">
      <c r="A20" s="94" t="s">
        <v>143</v>
      </c>
      <c r="B20" s="106">
        <v>66</v>
      </c>
      <c r="C20" s="107">
        <v>68</v>
      </c>
      <c r="D20" s="174">
        <v>57</v>
      </c>
      <c r="E20" s="107">
        <v>83</v>
      </c>
      <c r="F20" s="107">
        <v>54</v>
      </c>
      <c r="G20" s="107">
        <v>46</v>
      </c>
      <c r="H20" s="106">
        <v>52</v>
      </c>
      <c r="I20" s="106">
        <v>49</v>
      </c>
      <c r="J20" s="106"/>
      <c r="K20" s="106"/>
      <c r="L20" s="106"/>
      <c r="M20" s="106"/>
      <c r="N20" s="78"/>
      <c r="O20" s="80"/>
      <c r="P20" s="80"/>
      <c r="Q20" s="108"/>
      <c r="R20" s="82"/>
      <c r="S20" s="94" t="s">
        <v>143</v>
      </c>
      <c r="T20" s="106">
        <v>66</v>
      </c>
      <c r="U20" s="107">
        <v>68</v>
      </c>
      <c r="V20" s="174">
        <v>57</v>
      </c>
      <c r="W20" s="107">
        <v>83</v>
      </c>
      <c r="X20" s="107">
        <v>54</v>
      </c>
      <c r="Y20" s="107">
        <v>46</v>
      </c>
      <c r="Z20" s="106">
        <v>52</v>
      </c>
      <c r="AA20" s="106">
        <v>49</v>
      </c>
      <c r="AB20" s="106"/>
      <c r="AC20" s="106"/>
      <c r="AD20" s="106"/>
      <c r="AE20" s="106"/>
      <c r="AF20" s="78"/>
      <c r="AG20" s="80"/>
      <c r="AH20" s="80"/>
      <c r="AS20" s="109" t="e">
        <f t="shared" si="3"/>
        <v>#DIV/0!</v>
      </c>
    </row>
    <row r="21" spans="1:45" ht="16.5" x14ac:dyDescent="0.3">
      <c r="A21" s="94" t="s">
        <v>23</v>
      </c>
      <c r="B21" s="106">
        <v>27</v>
      </c>
      <c r="C21" s="174">
        <v>26</v>
      </c>
      <c r="D21" s="174">
        <v>42</v>
      </c>
      <c r="E21" s="107">
        <v>29</v>
      </c>
      <c r="F21" s="107">
        <v>34</v>
      </c>
      <c r="G21" s="107">
        <v>44</v>
      </c>
      <c r="H21" s="106">
        <v>38</v>
      </c>
      <c r="I21" s="106">
        <v>42</v>
      </c>
      <c r="J21" s="106"/>
      <c r="K21" s="106"/>
      <c r="L21" s="106"/>
      <c r="M21" s="106"/>
      <c r="N21" s="78"/>
      <c r="O21" s="80"/>
      <c r="P21" s="80"/>
      <c r="Q21" s="108"/>
      <c r="R21" s="82"/>
      <c r="S21" s="94" t="s">
        <v>23</v>
      </c>
      <c r="T21" s="106">
        <v>27</v>
      </c>
      <c r="U21" s="174">
        <v>26</v>
      </c>
      <c r="V21" s="174">
        <v>42</v>
      </c>
      <c r="W21" s="107">
        <v>29</v>
      </c>
      <c r="X21" s="107">
        <v>34</v>
      </c>
      <c r="Y21" s="107">
        <v>44</v>
      </c>
      <c r="Z21" s="106">
        <v>38</v>
      </c>
      <c r="AA21" s="106">
        <v>42</v>
      </c>
      <c r="AB21" s="106"/>
      <c r="AC21" s="106"/>
      <c r="AD21" s="106"/>
      <c r="AE21" s="106"/>
      <c r="AF21" s="78"/>
      <c r="AG21" s="80"/>
      <c r="AH21" s="80"/>
      <c r="AS21" s="109" t="e">
        <f t="shared" si="3"/>
        <v>#DIV/0!</v>
      </c>
    </row>
    <row r="22" spans="1:45" ht="16.5" x14ac:dyDescent="0.3">
      <c r="A22" s="94" t="s">
        <v>144</v>
      </c>
      <c r="B22" s="106">
        <v>0</v>
      </c>
      <c r="C22" s="107">
        <v>10</v>
      </c>
      <c r="D22" s="174">
        <v>11</v>
      </c>
      <c r="E22" s="107">
        <v>13</v>
      </c>
      <c r="F22" s="107">
        <v>10</v>
      </c>
      <c r="G22" s="107">
        <v>9</v>
      </c>
      <c r="H22" s="106">
        <v>8</v>
      </c>
      <c r="I22" s="106">
        <v>10</v>
      </c>
      <c r="J22" s="106"/>
      <c r="K22" s="106"/>
      <c r="L22" s="106"/>
      <c r="M22" s="106"/>
      <c r="N22" s="78"/>
      <c r="O22" s="80"/>
      <c r="P22" s="80"/>
      <c r="Q22" s="108"/>
      <c r="R22" s="82"/>
      <c r="S22" s="94" t="s">
        <v>144</v>
      </c>
      <c r="T22" s="106">
        <v>0</v>
      </c>
      <c r="U22" s="107">
        <v>10</v>
      </c>
      <c r="V22" s="174">
        <v>11</v>
      </c>
      <c r="W22" s="107">
        <v>13</v>
      </c>
      <c r="X22" s="107">
        <v>10</v>
      </c>
      <c r="Y22" s="107">
        <v>9</v>
      </c>
      <c r="Z22" s="106">
        <v>8</v>
      </c>
      <c r="AA22" s="106">
        <v>10</v>
      </c>
      <c r="AB22" s="106"/>
      <c r="AC22" s="106"/>
      <c r="AD22" s="106"/>
      <c r="AE22" s="106"/>
      <c r="AF22" s="78"/>
      <c r="AG22" s="80"/>
      <c r="AH22" s="80"/>
      <c r="AS22" s="109" t="e">
        <f t="shared" si="3"/>
        <v>#DIV/0!</v>
      </c>
    </row>
    <row r="23" spans="1:45" s="94" customFormat="1" ht="16.5" x14ac:dyDescent="0.3">
      <c r="A23" s="110" t="s">
        <v>8</v>
      </c>
      <c r="B23" s="89">
        <f t="shared" ref="B23:C23" si="4">SUM(B17:B22)</f>
        <v>803</v>
      </c>
      <c r="C23" s="89">
        <f t="shared" si="4"/>
        <v>708</v>
      </c>
      <c r="D23" s="89">
        <f t="shared" ref="D23:I23" si="5">SUM(D17:D22)</f>
        <v>856</v>
      </c>
      <c r="E23" s="89">
        <f t="shared" si="5"/>
        <v>795</v>
      </c>
      <c r="F23" s="89">
        <f t="shared" si="5"/>
        <v>896</v>
      </c>
      <c r="G23" s="89">
        <f t="shared" si="5"/>
        <v>799</v>
      </c>
      <c r="H23" s="89">
        <f t="shared" si="5"/>
        <v>777</v>
      </c>
      <c r="I23" s="89">
        <f t="shared" si="5"/>
        <v>801</v>
      </c>
      <c r="J23" s="89"/>
      <c r="K23" s="89"/>
      <c r="L23" s="89"/>
      <c r="M23" s="89"/>
      <c r="N23" s="89"/>
      <c r="O23" s="91"/>
      <c r="P23" s="92"/>
      <c r="Q23" s="108"/>
      <c r="R23" s="82"/>
      <c r="S23" s="110" t="s">
        <v>8</v>
      </c>
      <c r="T23" s="89">
        <f t="shared" ref="T23:V23" si="6">SUM(T17:T22)</f>
        <v>803</v>
      </c>
      <c r="U23" s="89">
        <f t="shared" si="6"/>
        <v>708</v>
      </c>
      <c r="V23" s="89">
        <f t="shared" si="6"/>
        <v>856</v>
      </c>
      <c r="W23" s="92">
        <v>795</v>
      </c>
      <c r="X23" s="92">
        <f>SUM(X17:X22)</f>
        <v>896</v>
      </c>
      <c r="Y23" s="89">
        <f>SUM(Y17:Y22)</f>
        <v>799</v>
      </c>
      <c r="Z23" s="89">
        <f>SUM(Z17:Z22)</f>
        <v>777</v>
      </c>
      <c r="AA23" s="89">
        <f>SUM(AA17:AA22)</f>
        <v>801</v>
      </c>
      <c r="AB23" s="92"/>
      <c r="AC23" s="92"/>
      <c r="AD23" s="92"/>
      <c r="AE23" s="92"/>
      <c r="AF23" s="92"/>
      <c r="AG23" s="111"/>
      <c r="AH23" s="92">
        <f>SUM(AH17:AH22)</f>
        <v>0</v>
      </c>
      <c r="AS23" s="109" t="e">
        <f t="shared" si="3"/>
        <v>#DIV/0!</v>
      </c>
    </row>
    <row r="24" spans="1:45" x14ac:dyDescent="0.25">
      <c r="A24" s="95">
        <v>2019</v>
      </c>
      <c r="B24" s="96">
        <f>SUM(B23)</f>
        <v>803</v>
      </c>
      <c r="C24" s="96">
        <f>SUM(C23)</f>
        <v>708</v>
      </c>
      <c r="D24" s="96">
        <v>856</v>
      </c>
      <c r="E24" s="96">
        <v>795</v>
      </c>
      <c r="F24" s="96">
        <v>896</v>
      </c>
      <c r="G24" s="96">
        <f>SUM(G23)</f>
        <v>799</v>
      </c>
      <c r="H24" s="96">
        <f>SUM(H23)</f>
        <v>777</v>
      </c>
      <c r="I24" s="96">
        <f>SUM(I23)</f>
        <v>801</v>
      </c>
      <c r="J24" s="96"/>
      <c r="K24" s="96"/>
      <c r="L24" s="96"/>
      <c r="M24" s="96"/>
      <c r="N24" s="96"/>
      <c r="O24" s="96"/>
      <c r="P24" s="96"/>
      <c r="S24" s="95">
        <v>2019</v>
      </c>
      <c r="T24" s="96">
        <v>803</v>
      </c>
      <c r="U24" s="96">
        <v>708</v>
      </c>
      <c r="V24" s="96">
        <v>856</v>
      </c>
      <c r="W24" s="96">
        <v>795</v>
      </c>
      <c r="X24" s="96">
        <v>896</v>
      </c>
      <c r="Y24" s="96">
        <f>SUM(Y23)</f>
        <v>799</v>
      </c>
      <c r="Z24" s="96">
        <f>SUM(Z23)</f>
        <v>777</v>
      </c>
      <c r="AA24" s="96">
        <f>SUM(AA23)</f>
        <v>801</v>
      </c>
      <c r="AB24" s="96"/>
      <c r="AC24" s="96"/>
      <c r="AD24" s="96"/>
      <c r="AE24" s="96"/>
      <c r="AF24" s="96"/>
      <c r="AG24" s="96"/>
      <c r="AH24" s="96"/>
    </row>
    <row r="25" spans="1:45" s="94" customFormat="1" ht="16.5" x14ac:dyDescent="0.3">
      <c r="A25" s="94" t="s">
        <v>20</v>
      </c>
      <c r="B25" s="99">
        <f t="shared" ref="B25:L25" si="7">+(B23-B24)/B24</f>
        <v>0</v>
      </c>
      <c r="C25" s="99">
        <f t="shared" si="7"/>
        <v>0</v>
      </c>
      <c r="D25" s="99">
        <f t="shared" si="7"/>
        <v>0</v>
      </c>
      <c r="E25" s="99">
        <f t="shared" si="7"/>
        <v>0</v>
      </c>
      <c r="F25" s="99">
        <f t="shared" si="7"/>
        <v>0</v>
      </c>
      <c r="G25" s="99">
        <f t="shared" si="7"/>
        <v>0</v>
      </c>
      <c r="H25" s="99">
        <f t="shared" si="7"/>
        <v>0</v>
      </c>
      <c r="I25" s="99">
        <f t="shared" si="7"/>
        <v>0</v>
      </c>
      <c r="J25" s="99" t="e">
        <f t="shared" si="7"/>
        <v>#DIV/0!</v>
      </c>
      <c r="K25" s="99" t="e">
        <f t="shared" si="7"/>
        <v>#DIV/0!</v>
      </c>
      <c r="L25" s="99" t="e">
        <f t="shared" si="7"/>
        <v>#DIV/0!</v>
      </c>
      <c r="M25" s="99"/>
      <c r="N25" s="99" t="e">
        <f>+(N23-N24)/N24</f>
        <v>#DIV/0!</v>
      </c>
      <c r="O25" s="100"/>
      <c r="P25" s="100"/>
      <c r="Q25" s="100"/>
      <c r="S25" s="94" t="s">
        <v>20</v>
      </c>
      <c r="T25" s="99">
        <f t="shared" ref="T25:AF25" si="8">+(T23-T24)/T24</f>
        <v>0</v>
      </c>
      <c r="U25" s="99">
        <f t="shared" si="8"/>
        <v>0</v>
      </c>
      <c r="V25" s="99">
        <f t="shared" si="8"/>
        <v>0</v>
      </c>
      <c r="W25" s="99">
        <f t="shared" si="8"/>
        <v>0</v>
      </c>
      <c r="X25" s="99">
        <f t="shared" si="8"/>
        <v>0</v>
      </c>
      <c r="Y25" s="99">
        <f t="shared" si="8"/>
        <v>0</v>
      </c>
      <c r="Z25" s="99">
        <f t="shared" si="8"/>
        <v>0</v>
      </c>
      <c r="AA25" s="99">
        <f t="shared" si="8"/>
        <v>0</v>
      </c>
      <c r="AB25" s="99" t="e">
        <f t="shared" si="8"/>
        <v>#DIV/0!</v>
      </c>
      <c r="AC25" s="99" t="e">
        <f t="shared" si="8"/>
        <v>#DIV/0!</v>
      </c>
      <c r="AD25" s="99" t="e">
        <f t="shared" si="8"/>
        <v>#DIV/0!</v>
      </c>
      <c r="AE25" s="99" t="e">
        <f t="shared" si="8"/>
        <v>#DIV/0!</v>
      </c>
      <c r="AF25" s="99" t="e">
        <f t="shared" si="8"/>
        <v>#DIV/0!</v>
      </c>
      <c r="AG25" s="100"/>
      <c r="AH25" s="100"/>
    </row>
    <row r="26" spans="1:45" s="94" customFormat="1" ht="16.5" x14ac:dyDescent="0.3">
      <c r="A26" s="94" t="s">
        <v>21</v>
      </c>
      <c r="B26" s="85">
        <f>+B23/31</f>
        <v>25.903225806451612</v>
      </c>
      <c r="C26" s="85">
        <f>+C23/28</f>
        <v>25.285714285714285</v>
      </c>
      <c r="D26" s="85">
        <f>+D23/30</f>
        <v>28.533333333333335</v>
      </c>
      <c r="E26" s="85">
        <f>+E23/30</f>
        <v>26.5</v>
      </c>
      <c r="F26" s="85">
        <f>+F23/31</f>
        <v>28.903225806451612</v>
      </c>
      <c r="G26" s="85">
        <f>+G23/30</f>
        <v>26.633333333333333</v>
      </c>
      <c r="H26" s="85">
        <f>+H23/31</f>
        <v>25.06451612903226</v>
      </c>
      <c r="I26" s="85">
        <f>+I23/31</f>
        <v>25.838709677419356</v>
      </c>
      <c r="J26" s="85">
        <f>+J23/30</f>
        <v>0</v>
      </c>
      <c r="K26" s="85">
        <f>+K23/31</f>
        <v>0</v>
      </c>
      <c r="L26" s="85">
        <f>+L23/30</f>
        <v>0</v>
      </c>
      <c r="M26" s="85"/>
      <c r="N26" s="85"/>
      <c r="O26" s="100"/>
      <c r="P26" s="100">
        <f>240/160</f>
        <v>1.5</v>
      </c>
      <c r="Q26" s="100"/>
      <c r="S26" s="77" t="s">
        <v>21</v>
      </c>
      <c r="T26" s="85">
        <f>+T23/31</f>
        <v>25.903225806451612</v>
      </c>
      <c r="U26" s="85">
        <f>+U23/28</f>
        <v>25.285714285714285</v>
      </c>
      <c r="V26" s="85">
        <f>+V23/30</f>
        <v>28.533333333333335</v>
      </c>
      <c r="W26" s="85">
        <f>+W23/30</f>
        <v>26.5</v>
      </c>
      <c r="X26" s="85">
        <f>+X23/31</f>
        <v>28.903225806451612</v>
      </c>
      <c r="Y26" s="85">
        <f>+Y23/30</f>
        <v>26.633333333333333</v>
      </c>
      <c r="Z26" s="85">
        <f>+Z23/30</f>
        <v>25.9</v>
      </c>
      <c r="AA26" s="85">
        <f>+AA23/31</f>
        <v>25.838709677419356</v>
      </c>
      <c r="AB26" s="85">
        <f>+AB23/30</f>
        <v>0</v>
      </c>
      <c r="AC26" s="85">
        <f>+AC23/31</f>
        <v>0</v>
      </c>
      <c r="AD26" s="85">
        <f>+AD23/30</f>
        <v>0</v>
      </c>
      <c r="AE26" s="85">
        <f>+AE23/31</f>
        <v>0</v>
      </c>
      <c r="AF26" s="100"/>
      <c r="AG26" s="100"/>
      <c r="AH26" s="100"/>
    </row>
    <row r="29" spans="1:45" ht="16.5" x14ac:dyDescent="0.3">
      <c r="A29" s="1" t="s">
        <v>161</v>
      </c>
    </row>
    <row r="30" spans="1:45" ht="33" x14ac:dyDescent="0.25">
      <c r="A30" s="71" t="s">
        <v>11</v>
      </c>
      <c r="B30" s="72" t="s">
        <v>0</v>
      </c>
      <c r="C30" s="72" t="s">
        <v>1</v>
      </c>
      <c r="D30" s="72" t="s">
        <v>2</v>
      </c>
      <c r="E30" s="72" t="s">
        <v>3</v>
      </c>
      <c r="F30" s="72" t="s">
        <v>4</v>
      </c>
      <c r="G30" s="72" t="s">
        <v>5</v>
      </c>
      <c r="H30" s="72" t="s">
        <v>6</v>
      </c>
      <c r="I30" s="72" t="s">
        <v>85</v>
      </c>
      <c r="J30" s="72" t="s">
        <v>105</v>
      </c>
      <c r="K30" s="72" t="s">
        <v>106</v>
      </c>
      <c r="L30" s="72" t="s">
        <v>107</v>
      </c>
      <c r="M30" s="72" t="s">
        <v>108</v>
      </c>
      <c r="N30" s="72" t="s">
        <v>8</v>
      </c>
      <c r="O30" s="71" t="s">
        <v>9</v>
      </c>
      <c r="P30" s="73" t="s">
        <v>12</v>
      </c>
      <c r="S30" s="113" t="s">
        <v>11</v>
      </c>
      <c r="T30" s="105" t="s">
        <v>0</v>
      </c>
      <c r="U30" s="105" t="s">
        <v>1</v>
      </c>
      <c r="V30" s="105" t="s">
        <v>2</v>
      </c>
      <c r="W30" s="105" t="s">
        <v>3</v>
      </c>
      <c r="X30" s="105" t="s">
        <v>4</v>
      </c>
      <c r="Y30" s="105" t="s">
        <v>5</v>
      </c>
      <c r="Z30" s="105" t="s">
        <v>6</v>
      </c>
      <c r="AA30" s="105" t="s">
        <v>85</v>
      </c>
      <c r="AB30" s="105" t="s">
        <v>105</v>
      </c>
      <c r="AC30" s="105" t="s">
        <v>106</v>
      </c>
      <c r="AD30" s="105" t="s">
        <v>107</v>
      </c>
      <c r="AE30" s="105" t="s">
        <v>108</v>
      </c>
      <c r="AF30" s="105" t="s">
        <v>8</v>
      </c>
      <c r="AG30" s="71" t="s">
        <v>9</v>
      </c>
      <c r="AH30" s="73" t="s">
        <v>12</v>
      </c>
    </row>
    <row r="31" spans="1:45" x14ac:dyDescent="0.25">
      <c r="A31" s="83" t="s">
        <v>24</v>
      </c>
      <c r="B31" s="114">
        <v>40</v>
      </c>
      <c r="C31" s="107">
        <v>53</v>
      </c>
      <c r="D31" s="106">
        <v>80</v>
      </c>
      <c r="E31" s="107">
        <v>46</v>
      </c>
      <c r="F31" s="107">
        <v>67</v>
      </c>
      <c r="G31" s="107">
        <v>69</v>
      </c>
      <c r="H31" s="106">
        <v>72</v>
      </c>
      <c r="I31" s="106">
        <v>62</v>
      </c>
      <c r="J31" s="106"/>
      <c r="K31" s="106"/>
      <c r="L31" s="106"/>
      <c r="M31" s="106"/>
      <c r="N31" s="78"/>
      <c r="O31" s="80"/>
      <c r="P31" s="80"/>
      <c r="S31" s="115" t="s">
        <v>24</v>
      </c>
      <c r="T31" s="114">
        <v>40</v>
      </c>
      <c r="U31" s="107">
        <v>53</v>
      </c>
      <c r="V31" s="106">
        <v>80</v>
      </c>
      <c r="W31" s="107">
        <v>46</v>
      </c>
      <c r="X31" s="107">
        <v>67</v>
      </c>
      <c r="Y31" s="107">
        <v>69</v>
      </c>
      <c r="Z31" s="106">
        <v>72</v>
      </c>
      <c r="AA31" s="106">
        <v>62</v>
      </c>
      <c r="AB31" s="106"/>
      <c r="AC31" s="106"/>
      <c r="AD31" s="106"/>
      <c r="AE31" s="106"/>
      <c r="AF31" s="78"/>
      <c r="AG31" s="80"/>
      <c r="AH31" s="80"/>
    </row>
    <row r="32" spans="1:45" x14ac:dyDescent="0.25">
      <c r="A32" s="141" t="s">
        <v>25</v>
      </c>
      <c r="B32" s="78">
        <v>82</v>
      </c>
      <c r="C32" s="106">
        <v>84</v>
      </c>
      <c r="D32" s="106">
        <v>101</v>
      </c>
      <c r="E32" s="106">
        <v>88</v>
      </c>
      <c r="F32" s="106">
        <v>86</v>
      </c>
      <c r="G32" s="106">
        <v>77</v>
      </c>
      <c r="H32" s="106">
        <v>71</v>
      </c>
      <c r="I32" s="106">
        <v>87</v>
      </c>
      <c r="J32" s="106"/>
      <c r="K32" s="106"/>
      <c r="L32" s="106"/>
      <c r="M32" s="106"/>
      <c r="N32" s="78"/>
      <c r="O32" s="80"/>
      <c r="P32" s="80"/>
      <c r="S32" s="141" t="s">
        <v>25</v>
      </c>
      <c r="T32" s="78">
        <v>82</v>
      </c>
      <c r="U32" s="106">
        <v>84</v>
      </c>
      <c r="V32" s="106">
        <v>101</v>
      </c>
      <c r="W32" s="106">
        <v>88</v>
      </c>
      <c r="X32" s="106">
        <v>86</v>
      </c>
      <c r="Y32" s="106">
        <v>77</v>
      </c>
      <c r="Z32" s="106">
        <v>71</v>
      </c>
      <c r="AA32" s="106">
        <v>87</v>
      </c>
      <c r="AB32" s="106"/>
      <c r="AC32" s="106"/>
      <c r="AD32" s="106"/>
      <c r="AE32" s="106"/>
      <c r="AF32" s="78"/>
      <c r="AG32" s="80"/>
      <c r="AH32" s="80"/>
    </row>
    <row r="33" spans="1:34" x14ac:dyDescent="0.25">
      <c r="A33" s="83" t="s">
        <v>26</v>
      </c>
      <c r="B33" s="114">
        <v>26</v>
      </c>
      <c r="C33" s="107">
        <v>12</v>
      </c>
      <c r="D33" s="106">
        <v>13</v>
      </c>
      <c r="E33" s="107">
        <v>14</v>
      </c>
      <c r="F33" s="107">
        <v>12</v>
      </c>
      <c r="G33" s="107">
        <v>8</v>
      </c>
      <c r="H33" s="106">
        <v>10</v>
      </c>
      <c r="I33" s="106">
        <v>12</v>
      </c>
      <c r="J33" s="106"/>
      <c r="K33" s="106"/>
      <c r="L33" s="106"/>
      <c r="M33" s="106"/>
      <c r="N33" s="78"/>
      <c r="O33" s="80"/>
      <c r="P33" s="80"/>
      <c r="S33" s="115" t="s">
        <v>26</v>
      </c>
      <c r="T33" s="114">
        <v>26</v>
      </c>
      <c r="U33" s="107">
        <v>12</v>
      </c>
      <c r="V33" s="106">
        <v>13</v>
      </c>
      <c r="W33" s="107">
        <v>14</v>
      </c>
      <c r="X33" s="107">
        <v>12</v>
      </c>
      <c r="Y33" s="107">
        <v>8</v>
      </c>
      <c r="Z33" s="106">
        <v>10</v>
      </c>
      <c r="AA33" s="106">
        <v>12</v>
      </c>
      <c r="AB33" s="106"/>
      <c r="AC33" s="106"/>
      <c r="AD33" s="106"/>
      <c r="AE33" s="106"/>
      <c r="AF33" s="78"/>
      <c r="AG33" s="80"/>
      <c r="AH33" s="80"/>
    </row>
    <row r="34" spans="1:34" x14ac:dyDescent="0.25">
      <c r="A34" s="83" t="s">
        <v>27</v>
      </c>
      <c r="B34" s="114">
        <v>12</v>
      </c>
      <c r="C34" s="107">
        <v>42</v>
      </c>
      <c r="D34" s="106">
        <v>36</v>
      </c>
      <c r="E34" s="107">
        <v>42</v>
      </c>
      <c r="F34" s="107">
        <v>33</v>
      </c>
      <c r="G34" s="107">
        <v>42</v>
      </c>
      <c r="H34" s="106">
        <v>48</v>
      </c>
      <c r="I34" s="106">
        <v>39</v>
      </c>
      <c r="J34" s="106"/>
      <c r="K34" s="106"/>
      <c r="L34" s="106"/>
      <c r="M34" s="106"/>
      <c r="N34" s="78"/>
      <c r="O34" s="80"/>
      <c r="P34" s="80"/>
      <c r="S34" s="115" t="s">
        <v>27</v>
      </c>
      <c r="T34" s="114">
        <v>12</v>
      </c>
      <c r="U34" s="107">
        <v>42</v>
      </c>
      <c r="V34" s="106">
        <v>36</v>
      </c>
      <c r="W34" s="107">
        <v>71</v>
      </c>
      <c r="X34" s="107">
        <v>33</v>
      </c>
      <c r="Y34" s="107">
        <v>42</v>
      </c>
      <c r="Z34" s="106">
        <v>48</v>
      </c>
      <c r="AA34" s="106">
        <v>39</v>
      </c>
      <c r="AB34" s="106"/>
      <c r="AC34" s="106"/>
      <c r="AD34" s="106"/>
      <c r="AE34" s="106"/>
      <c r="AF34" s="78"/>
      <c r="AG34" s="80"/>
      <c r="AH34" s="80"/>
    </row>
    <row r="35" spans="1:34" x14ac:dyDescent="0.25">
      <c r="A35" s="83" t="s">
        <v>28</v>
      </c>
      <c r="B35" s="114">
        <v>1</v>
      </c>
      <c r="C35" s="107">
        <v>1</v>
      </c>
      <c r="D35" s="106">
        <v>2</v>
      </c>
      <c r="E35" s="107">
        <v>1</v>
      </c>
      <c r="F35" s="107">
        <v>3</v>
      </c>
      <c r="G35" s="107">
        <v>2</v>
      </c>
      <c r="H35" s="106">
        <v>2</v>
      </c>
      <c r="I35" s="106">
        <v>1</v>
      </c>
      <c r="J35" s="106"/>
      <c r="K35" s="106"/>
      <c r="L35" s="106"/>
      <c r="M35" s="106"/>
      <c r="N35" s="78"/>
      <c r="O35" s="80"/>
      <c r="P35" s="80"/>
      <c r="S35" s="115" t="s">
        <v>28</v>
      </c>
      <c r="T35" s="114">
        <v>1</v>
      </c>
      <c r="U35" s="107">
        <v>1</v>
      </c>
      <c r="V35" s="106">
        <v>2</v>
      </c>
      <c r="W35" s="107">
        <v>1</v>
      </c>
      <c r="X35" s="107">
        <v>3</v>
      </c>
      <c r="Y35" s="107">
        <v>2</v>
      </c>
      <c r="Z35" s="106">
        <v>2</v>
      </c>
      <c r="AA35" s="106">
        <v>1</v>
      </c>
      <c r="AB35" s="106"/>
      <c r="AC35" s="106"/>
      <c r="AD35" s="106"/>
      <c r="AE35" s="106"/>
      <c r="AF35" s="78"/>
      <c r="AG35" s="80"/>
      <c r="AH35" s="80"/>
    </row>
    <row r="36" spans="1:34" x14ac:dyDescent="0.25">
      <c r="A36" s="2" t="s">
        <v>29</v>
      </c>
      <c r="B36" s="78">
        <v>10</v>
      </c>
      <c r="C36" s="107">
        <v>22</v>
      </c>
      <c r="D36" s="106">
        <v>14</v>
      </c>
      <c r="E36" s="107">
        <v>16</v>
      </c>
      <c r="F36" s="107">
        <v>10</v>
      </c>
      <c r="G36" s="107">
        <v>13</v>
      </c>
      <c r="H36" s="106">
        <v>14</v>
      </c>
      <c r="I36" s="106">
        <v>10</v>
      </c>
      <c r="J36" s="106"/>
      <c r="K36" s="106"/>
      <c r="L36" s="106"/>
      <c r="M36" s="106"/>
      <c r="N36" s="78"/>
      <c r="O36" s="80"/>
      <c r="P36" s="80"/>
      <c r="S36" s="115" t="s">
        <v>29</v>
      </c>
      <c r="T36" s="78">
        <v>10</v>
      </c>
      <c r="U36" s="107">
        <v>22</v>
      </c>
      <c r="V36" s="106">
        <v>14</v>
      </c>
      <c r="W36" s="107">
        <v>16</v>
      </c>
      <c r="X36" s="107">
        <v>10</v>
      </c>
      <c r="Y36" s="107">
        <v>13</v>
      </c>
      <c r="Z36" s="106">
        <v>14</v>
      </c>
      <c r="AA36" s="106">
        <v>10</v>
      </c>
      <c r="AB36" s="106"/>
      <c r="AC36" s="106"/>
      <c r="AD36" s="106"/>
      <c r="AE36" s="106"/>
      <c r="AF36" s="78"/>
      <c r="AG36" s="80"/>
      <c r="AH36" s="80"/>
    </row>
    <row r="37" spans="1:34" x14ac:dyDescent="0.25">
      <c r="A37" s="83" t="s">
        <v>30</v>
      </c>
      <c r="B37" s="78">
        <v>10</v>
      </c>
      <c r="C37" s="107">
        <v>10</v>
      </c>
      <c r="D37" s="106">
        <v>14</v>
      </c>
      <c r="E37" s="107">
        <v>26</v>
      </c>
      <c r="F37" s="107">
        <v>23</v>
      </c>
      <c r="G37" s="107">
        <v>22</v>
      </c>
      <c r="H37" s="106">
        <v>24</v>
      </c>
      <c r="I37" s="106">
        <v>21</v>
      </c>
      <c r="J37" s="106"/>
      <c r="K37" s="106"/>
      <c r="L37" s="106"/>
      <c r="M37" s="106"/>
      <c r="N37" s="78"/>
      <c r="O37" s="80"/>
      <c r="P37" s="80"/>
      <c r="S37" s="115" t="s">
        <v>30</v>
      </c>
      <c r="T37" s="78">
        <v>10</v>
      </c>
      <c r="U37" s="107">
        <v>10</v>
      </c>
      <c r="V37" s="106">
        <v>14</v>
      </c>
      <c r="W37" s="107">
        <v>26</v>
      </c>
      <c r="X37" s="107">
        <v>23</v>
      </c>
      <c r="Y37" s="107">
        <v>22</v>
      </c>
      <c r="Z37" s="106">
        <v>24</v>
      </c>
      <c r="AA37" s="106">
        <v>21</v>
      </c>
      <c r="AB37" s="106"/>
      <c r="AC37" s="106"/>
      <c r="AD37" s="106"/>
      <c r="AE37" s="106"/>
      <c r="AF37" s="78"/>
      <c r="AG37" s="80"/>
      <c r="AH37" s="80"/>
    </row>
    <row r="38" spans="1:34" ht="16.5" x14ac:dyDescent="0.3">
      <c r="A38" s="92" t="s">
        <v>8</v>
      </c>
      <c r="B38" s="89">
        <f t="shared" ref="B38:D38" si="9">SUM(B31:B37)</f>
        <v>181</v>
      </c>
      <c r="C38" s="89">
        <f t="shared" si="9"/>
        <v>224</v>
      </c>
      <c r="D38" s="89">
        <f t="shared" si="9"/>
        <v>260</v>
      </c>
      <c r="E38" s="89">
        <f>SUM(E31:E37)</f>
        <v>233</v>
      </c>
      <c r="F38" s="89">
        <f>SUM(F31:F37)</f>
        <v>234</v>
      </c>
      <c r="G38" s="89">
        <f>SUM(G31:G37)</f>
        <v>233</v>
      </c>
      <c r="H38" s="89">
        <f>SUM(H31:H37)</f>
        <v>241</v>
      </c>
      <c r="I38" s="89">
        <f>SUM(I31:I37)</f>
        <v>232</v>
      </c>
      <c r="J38" s="89"/>
      <c r="K38" s="89"/>
      <c r="L38" s="89"/>
      <c r="M38" s="89"/>
      <c r="N38" s="89"/>
      <c r="O38" s="111"/>
      <c r="P38" s="92"/>
      <c r="S38" s="117" t="s">
        <v>8</v>
      </c>
      <c r="T38" s="89">
        <f t="shared" ref="T38:V38" si="10">SUM(T31:T37)</f>
        <v>181</v>
      </c>
      <c r="U38" s="89">
        <f t="shared" si="10"/>
        <v>224</v>
      </c>
      <c r="V38" s="89">
        <f t="shared" si="10"/>
        <v>260</v>
      </c>
      <c r="W38" s="89">
        <v>262</v>
      </c>
      <c r="X38" s="89">
        <v>234</v>
      </c>
      <c r="Y38" s="89">
        <f>SUM(Y31:Y37)</f>
        <v>233</v>
      </c>
      <c r="Z38" s="89">
        <f>SUM(Z31:Z37)</f>
        <v>241</v>
      </c>
      <c r="AA38" s="89">
        <f>SUM(AA31:AA37)</f>
        <v>232</v>
      </c>
      <c r="AB38" s="89"/>
      <c r="AC38" s="89"/>
      <c r="AD38" s="89"/>
      <c r="AE38" s="89"/>
      <c r="AF38" s="89"/>
      <c r="AG38" s="91"/>
      <c r="AH38" s="111"/>
    </row>
    <row r="39" spans="1:34" x14ac:dyDescent="0.25">
      <c r="A39" s="96">
        <v>2019</v>
      </c>
      <c r="B39" s="96">
        <v>181</v>
      </c>
      <c r="C39" s="96">
        <v>224</v>
      </c>
      <c r="D39" s="96">
        <v>260</v>
      </c>
      <c r="E39" s="96">
        <v>233</v>
      </c>
      <c r="F39" s="96">
        <v>234</v>
      </c>
      <c r="G39" s="96">
        <v>233</v>
      </c>
      <c r="H39" s="96">
        <v>241</v>
      </c>
      <c r="I39" s="96">
        <v>232</v>
      </c>
      <c r="J39" s="96"/>
      <c r="K39" s="96"/>
      <c r="L39" s="96"/>
      <c r="M39" s="96"/>
      <c r="N39" s="96"/>
      <c r="O39" s="96"/>
      <c r="P39" s="96"/>
      <c r="S39" s="118">
        <v>2019</v>
      </c>
      <c r="T39" s="96">
        <v>179</v>
      </c>
      <c r="U39" s="96">
        <v>153</v>
      </c>
      <c r="V39" s="96">
        <v>202</v>
      </c>
      <c r="W39" s="96">
        <v>262</v>
      </c>
      <c r="X39" s="96">
        <v>234</v>
      </c>
      <c r="Y39" s="96">
        <v>233</v>
      </c>
      <c r="Z39" s="96">
        <v>241</v>
      </c>
      <c r="AA39" s="96">
        <v>232</v>
      </c>
      <c r="AB39" s="96"/>
      <c r="AC39" s="96"/>
      <c r="AD39" s="96"/>
      <c r="AE39" s="96"/>
      <c r="AF39" s="96"/>
      <c r="AG39" s="118"/>
      <c r="AH39" s="118"/>
    </row>
    <row r="40" spans="1:34" ht="16.5" x14ac:dyDescent="0.3">
      <c r="A40" s="100" t="s">
        <v>20</v>
      </c>
      <c r="B40" s="99">
        <f>+(B38-B39)/B39</f>
        <v>0</v>
      </c>
      <c r="C40" s="99">
        <f t="shared" ref="C40:N40" si="11">+(C38-C39)/C39</f>
        <v>0</v>
      </c>
      <c r="D40" s="99">
        <f t="shared" si="11"/>
        <v>0</v>
      </c>
      <c r="E40" s="99">
        <f t="shared" si="11"/>
        <v>0</v>
      </c>
      <c r="F40" s="99">
        <f t="shared" si="11"/>
        <v>0</v>
      </c>
      <c r="G40" s="99">
        <f t="shared" si="11"/>
        <v>0</v>
      </c>
      <c r="H40" s="99">
        <f t="shared" si="11"/>
        <v>0</v>
      </c>
      <c r="I40" s="99">
        <f t="shared" si="11"/>
        <v>0</v>
      </c>
      <c r="J40" s="99" t="e">
        <f t="shared" si="11"/>
        <v>#DIV/0!</v>
      </c>
      <c r="K40" s="99" t="e">
        <f t="shared" si="11"/>
        <v>#DIV/0!</v>
      </c>
      <c r="L40" s="99" t="e">
        <f t="shared" si="11"/>
        <v>#DIV/0!</v>
      </c>
      <c r="M40" s="99" t="e">
        <f t="shared" si="11"/>
        <v>#DIV/0!</v>
      </c>
      <c r="N40" s="99" t="e">
        <f t="shared" si="11"/>
        <v>#DIV/0!</v>
      </c>
      <c r="O40" s="100"/>
      <c r="P40" s="100"/>
      <c r="S40" s="94" t="s">
        <v>20</v>
      </c>
      <c r="T40" s="119">
        <f t="shared" ref="T40:Y40" si="12">+(T38-T39)/T39</f>
        <v>1.11731843575419E-2</v>
      </c>
      <c r="U40" s="119">
        <f t="shared" si="12"/>
        <v>0.46405228758169936</v>
      </c>
      <c r="V40" s="119">
        <f t="shared" si="12"/>
        <v>0.28712871287128711</v>
      </c>
      <c r="W40" s="119">
        <f t="shared" si="12"/>
        <v>0</v>
      </c>
      <c r="X40" s="119">
        <f t="shared" si="12"/>
        <v>0</v>
      </c>
      <c r="Y40" s="119">
        <f t="shared" si="12"/>
        <v>0</v>
      </c>
      <c r="Z40" s="119">
        <f t="shared" ref="Z40:AF40" si="13">+(Z38-Z39)/Z39</f>
        <v>0</v>
      </c>
      <c r="AA40" s="119">
        <f t="shared" si="13"/>
        <v>0</v>
      </c>
      <c r="AB40" s="119" t="e">
        <f t="shared" si="13"/>
        <v>#DIV/0!</v>
      </c>
      <c r="AC40" s="119" t="e">
        <f t="shared" si="13"/>
        <v>#DIV/0!</v>
      </c>
      <c r="AD40" s="119" t="e">
        <f t="shared" si="13"/>
        <v>#DIV/0!</v>
      </c>
      <c r="AE40" s="119" t="e">
        <f t="shared" si="13"/>
        <v>#DIV/0!</v>
      </c>
      <c r="AF40" s="119" t="e">
        <f t="shared" si="13"/>
        <v>#DIV/0!</v>
      </c>
      <c r="AG40" s="94"/>
      <c r="AH40" s="94"/>
    </row>
    <row r="41" spans="1:34" ht="16.5" x14ac:dyDescent="0.3">
      <c r="A41" s="100" t="s">
        <v>21</v>
      </c>
      <c r="B41" s="85">
        <f>+B38/31</f>
        <v>5.838709677419355</v>
      </c>
      <c r="C41" s="85">
        <f>+C38/28</f>
        <v>8</v>
      </c>
      <c r="D41" s="85">
        <f>+D38/30</f>
        <v>8.6666666666666661</v>
      </c>
      <c r="E41" s="85">
        <f>+E38/30</f>
        <v>7.7666666666666666</v>
      </c>
      <c r="F41" s="85">
        <f>+F38/31</f>
        <v>7.5483870967741939</v>
      </c>
      <c r="G41" s="85">
        <f>+G38/30</f>
        <v>7.7666666666666666</v>
      </c>
      <c r="H41" s="85">
        <f>+H38/31</f>
        <v>7.774193548387097</v>
      </c>
      <c r="I41" s="85">
        <f>+I38/31</f>
        <v>7.4838709677419351</v>
      </c>
      <c r="J41" s="85">
        <f>+J38/30</f>
        <v>0</v>
      </c>
      <c r="K41" s="85">
        <f>+K38/31</f>
        <v>0</v>
      </c>
      <c r="L41" s="85">
        <f>+L38/30</f>
        <v>0</v>
      </c>
      <c r="M41" s="85">
        <f>+M38/31</f>
        <v>0</v>
      </c>
      <c r="N41" s="120"/>
      <c r="O41" s="100"/>
      <c r="P41" s="100"/>
      <c r="S41" s="77" t="s">
        <v>21</v>
      </c>
      <c r="T41" s="85">
        <f>+T38/31</f>
        <v>5.838709677419355</v>
      </c>
      <c r="U41" s="85">
        <f>+U38/28</f>
        <v>8</v>
      </c>
      <c r="V41" s="85">
        <f>+V38/30</f>
        <v>8.6666666666666661</v>
      </c>
      <c r="W41" s="85">
        <f>+W38/30</f>
        <v>8.7333333333333325</v>
      </c>
      <c r="X41" s="85">
        <f>+X38/31</f>
        <v>7.5483870967741939</v>
      </c>
      <c r="Y41" s="85">
        <f>+Y38/31</f>
        <v>7.5161290322580649</v>
      </c>
      <c r="Z41" s="85">
        <f t="shared" ref="Z41:AE41" si="14">+Z38/31</f>
        <v>7.774193548387097</v>
      </c>
      <c r="AA41" s="85">
        <f t="shared" si="14"/>
        <v>7.4838709677419351</v>
      </c>
      <c r="AB41" s="85">
        <f t="shared" si="14"/>
        <v>0</v>
      </c>
      <c r="AC41" s="85">
        <f t="shared" si="14"/>
        <v>0</v>
      </c>
      <c r="AD41" s="85">
        <f t="shared" si="14"/>
        <v>0</v>
      </c>
      <c r="AE41" s="85">
        <f t="shared" si="14"/>
        <v>0</v>
      </c>
      <c r="AF41" s="120"/>
      <c r="AG41" s="94"/>
      <c r="AH41" s="94"/>
    </row>
    <row r="44" spans="1:34" ht="16.5" x14ac:dyDescent="0.3">
      <c r="A44" s="1" t="s">
        <v>162</v>
      </c>
    </row>
    <row r="45" spans="1:34" ht="33" x14ac:dyDescent="0.25">
      <c r="A45" s="71" t="s">
        <v>31</v>
      </c>
      <c r="B45" s="72" t="s">
        <v>0</v>
      </c>
      <c r="C45" s="72" t="s">
        <v>1</v>
      </c>
      <c r="D45" s="72" t="s">
        <v>2</v>
      </c>
      <c r="E45" s="72" t="s">
        <v>3</v>
      </c>
      <c r="F45" s="72" t="s">
        <v>4</v>
      </c>
      <c r="G45" s="72" t="s">
        <v>5</v>
      </c>
      <c r="H45" s="72" t="s">
        <v>6</v>
      </c>
      <c r="I45" s="72" t="s">
        <v>85</v>
      </c>
      <c r="J45" s="72" t="s">
        <v>105</v>
      </c>
      <c r="K45" s="72" t="s">
        <v>106</v>
      </c>
      <c r="L45" s="72" t="s">
        <v>107</v>
      </c>
      <c r="M45" s="72" t="s">
        <v>108</v>
      </c>
      <c r="N45" s="72" t="s">
        <v>8</v>
      </c>
      <c r="O45" s="71" t="s">
        <v>9</v>
      </c>
      <c r="P45" s="73" t="s">
        <v>12</v>
      </c>
    </row>
    <row r="46" spans="1:34" ht="16.5" x14ac:dyDescent="0.3">
      <c r="A46" s="94" t="s">
        <v>32</v>
      </c>
      <c r="B46" s="120">
        <v>81</v>
      </c>
      <c r="C46" s="120">
        <v>76</v>
      </c>
      <c r="D46" s="120">
        <v>58</v>
      </c>
      <c r="E46" s="120">
        <v>61</v>
      </c>
      <c r="F46" s="120">
        <v>58</v>
      </c>
      <c r="G46" s="120">
        <v>43</v>
      </c>
      <c r="H46" s="120">
        <v>73</v>
      </c>
      <c r="I46" s="120">
        <v>82</v>
      </c>
      <c r="J46" s="120"/>
      <c r="K46" s="120"/>
      <c r="L46" s="120"/>
      <c r="M46" s="120"/>
      <c r="N46" s="78"/>
      <c r="O46" s="80"/>
      <c r="P46" s="80"/>
      <c r="Q46" s="121"/>
    </row>
    <row r="47" spans="1:34" s="94" customFormat="1" ht="16.5" x14ac:dyDescent="0.3">
      <c r="A47" s="94" t="s">
        <v>33</v>
      </c>
      <c r="B47" s="120">
        <v>47</v>
      </c>
      <c r="C47" s="120">
        <v>48</v>
      </c>
      <c r="D47" s="120">
        <v>39</v>
      </c>
      <c r="E47" s="120">
        <v>49</v>
      </c>
      <c r="F47" s="120">
        <v>49</v>
      </c>
      <c r="G47" s="120">
        <v>36</v>
      </c>
      <c r="H47" s="120">
        <v>43</v>
      </c>
      <c r="I47" s="120">
        <v>34</v>
      </c>
      <c r="J47" s="120"/>
      <c r="K47" s="120"/>
      <c r="L47" s="120"/>
      <c r="M47" s="120"/>
      <c r="N47" s="78"/>
      <c r="O47" s="80"/>
      <c r="P47" s="80"/>
      <c r="Q47" s="121"/>
      <c r="R47" s="86"/>
      <c r="AD47" s="100"/>
      <c r="AE47" s="100"/>
    </row>
    <row r="48" spans="1:34" ht="16.5" x14ac:dyDescent="0.3">
      <c r="A48" s="110" t="s">
        <v>8</v>
      </c>
      <c r="B48" s="89">
        <f t="shared" ref="B48:D48" si="15">SUM(B46:B47)</f>
        <v>128</v>
      </c>
      <c r="C48" s="89">
        <f t="shared" si="15"/>
        <v>124</v>
      </c>
      <c r="D48" s="89">
        <f t="shared" si="15"/>
        <v>97</v>
      </c>
      <c r="E48" s="89">
        <f>SUM(E46:E47)</f>
        <v>110</v>
      </c>
      <c r="F48" s="89">
        <f>SUM(F46:F47)</f>
        <v>107</v>
      </c>
      <c r="G48" s="89">
        <f>SUM(G46:G47)</f>
        <v>79</v>
      </c>
      <c r="H48" s="89">
        <f>SUM(H46:H47)</f>
        <v>116</v>
      </c>
      <c r="I48" s="89">
        <f>SUM(I46:I47)</f>
        <v>116</v>
      </c>
      <c r="J48" s="89"/>
      <c r="K48" s="89"/>
      <c r="L48" s="89"/>
      <c r="M48" s="89"/>
      <c r="N48" s="89"/>
      <c r="O48" s="111"/>
      <c r="P48" s="111"/>
      <c r="T48" s="83"/>
      <c r="U48" s="78"/>
      <c r="V48" s="106"/>
      <c r="W48" s="106"/>
      <c r="X48" s="106"/>
      <c r="Y48" s="106"/>
      <c r="Z48" s="106"/>
      <c r="AA48" s="106"/>
      <c r="AB48" s="106"/>
    </row>
    <row r="49" spans="1:28" x14ac:dyDescent="0.25">
      <c r="A49" s="95">
        <v>2019</v>
      </c>
      <c r="B49" s="96">
        <v>128</v>
      </c>
      <c r="C49" s="96">
        <v>124</v>
      </c>
      <c r="D49" s="96">
        <v>97</v>
      </c>
      <c r="E49" s="96">
        <v>110</v>
      </c>
      <c r="F49" s="96">
        <v>107</v>
      </c>
      <c r="G49" s="96">
        <f>SUM(G48)</f>
        <v>79</v>
      </c>
      <c r="H49" s="96">
        <f>SUM(H48)</f>
        <v>116</v>
      </c>
      <c r="I49" s="96">
        <f>SUM(I48)</f>
        <v>116</v>
      </c>
      <c r="J49" s="96"/>
      <c r="K49" s="96"/>
      <c r="L49" s="96"/>
      <c r="M49" s="96"/>
      <c r="N49" s="96"/>
      <c r="O49" s="96"/>
      <c r="P49" s="96"/>
      <c r="T49" s="116"/>
      <c r="U49" s="78"/>
      <c r="V49" s="106"/>
      <c r="W49" s="106"/>
      <c r="X49" s="106"/>
      <c r="Y49" s="106"/>
      <c r="Z49" s="106"/>
      <c r="AA49" s="106"/>
      <c r="AB49" s="106"/>
    </row>
    <row r="50" spans="1:28" ht="16.5" x14ac:dyDescent="0.3">
      <c r="A50" s="94" t="s">
        <v>20</v>
      </c>
      <c r="B50" s="99">
        <f t="shared" ref="B50:L50" si="16">+(B48-B49)/B49</f>
        <v>0</v>
      </c>
      <c r="C50" s="99">
        <f t="shared" si="16"/>
        <v>0</v>
      </c>
      <c r="D50" s="99">
        <f t="shared" si="16"/>
        <v>0</v>
      </c>
      <c r="E50" s="99">
        <f t="shared" si="16"/>
        <v>0</v>
      </c>
      <c r="F50" s="99">
        <f t="shared" si="16"/>
        <v>0</v>
      </c>
      <c r="G50" s="99">
        <f t="shared" si="16"/>
        <v>0</v>
      </c>
      <c r="H50" s="99">
        <f t="shared" si="16"/>
        <v>0</v>
      </c>
      <c r="I50" s="99">
        <f t="shared" si="16"/>
        <v>0</v>
      </c>
      <c r="J50" s="99" t="e">
        <f t="shared" si="16"/>
        <v>#DIV/0!</v>
      </c>
      <c r="K50" s="99" t="e">
        <f t="shared" si="16"/>
        <v>#DIV/0!</v>
      </c>
      <c r="L50" s="99" t="e">
        <f t="shared" si="16"/>
        <v>#DIV/0!</v>
      </c>
      <c r="M50" s="99"/>
      <c r="N50" s="99"/>
      <c r="O50" s="100"/>
      <c r="P50" s="100"/>
    </row>
    <row r="51" spans="1:28" ht="16.5" x14ac:dyDescent="0.3">
      <c r="A51" s="94" t="s">
        <v>21</v>
      </c>
      <c r="B51" s="85">
        <f>+B48/31</f>
        <v>4.129032258064516</v>
      </c>
      <c r="C51" s="85">
        <f>+C48/28</f>
        <v>4.4285714285714288</v>
      </c>
      <c r="D51" s="85">
        <f>+D48/30</f>
        <v>3.2333333333333334</v>
      </c>
      <c r="E51" s="85">
        <f>+E48/30</f>
        <v>3.6666666666666665</v>
      </c>
      <c r="F51" s="85">
        <f>+F48/31</f>
        <v>3.4516129032258065</v>
      </c>
      <c r="G51" s="85">
        <f>+G48/30</f>
        <v>2.6333333333333333</v>
      </c>
      <c r="H51" s="85">
        <f>+H48/31</f>
        <v>3.7419354838709675</v>
      </c>
      <c r="I51" s="85">
        <f>+I48/31</f>
        <v>3.7419354838709675</v>
      </c>
      <c r="J51" s="85">
        <f>+J48/31</f>
        <v>0</v>
      </c>
      <c r="K51" s="85">
        <f>+K48/31</f>
        <v>0</v>
      </c>
      <c r="L51" s="85">
        <f>+L48/30</f>
        <v>0</v>
      </c>
      <c r="M51" s="85">
        <f>+M48/31</f>
        <v>0</v>
      </c>
      <c r="N51" s="120"/>
      <c r="O51" s="100"/>
      <c r="P51" s="100"/>
    </row>
    <row r="52" spans="1:28" x14ac:dyDescent="0.25">
      <c r="B52" s="122"/>
      <c r="C52" s="122"/>
      <c r="D52" s="122"/>
      <c r="E52" s="122"/>
      <c r="F52" s="122"/>
      <c r="G52" s="122"/>
      <c r="H52" s="122"/>
      <c r="I52" s="122"/>
      <c r="J52" s="122"/>
      <c r="K52" s="122"/>
      <c r="L52" s="122"/>
      <c r="M52" s="122"/>
      <c r="N52" s="122"/>
      <c r="P52" s="98"/>
    </row>
    <row r="54" spans="1:28" ht="16.5" x14ac:dyDescent="0.3">
      <c r="A54" s="1" t="s">
        <v>163</v>
      </c>
    </row>
    <row r="55" spans="1:28" ht="33" x14ac:dyDescent="0.25">
      <c r="A55" s="71" t="s">
        <v>31</v>
      </c>
      <c r="B55" s="72" t="s">
        <v>0</v>
      </c>
      <c r="C55" s="72" t="s">
        <v>1</v>
      </c>
      <c r="D55" s="72" t="s">
        <v>2</v>
      </c>
      <c r="E55" s="72" t="s">
        <v>3</v>
      </c>
      <c r="F55" s="72" t="s">
        <v>4</v>
      </c>
      <c r="G55" s="72" t="s">
        <v>5</v>
      </c>
      <c r="H55" s="72" t="s">
        <v>6</v>
      </c>
      <c r="I55" s="72" t="s">
        <v>85</v>
      </c>
      <c r="J55" s="72" t="s">
        <v>105</v>
      </c>
      <c r="K55" s="72" t="s">
        <v>106</v>
      </c>
      <c r="L55" s="72" t="s">
        <v>107</v>
      </c>
      <c r="M55" s="72" t="s">
        <v>108</v>
      </c>
      <c r="N55" s="72" t="s">
        <v>8</v>
      </c>
      <c r="O55" s="71" t="s">
        <v>9</v>
      </c>
      <c r="P55" s="73" t="s">
        <v>12</v>
      </c>
    </row>
    <row r="56" spans="1:28" ht="16.5" x14ac:dyDescent="0.3">
      <c r="A56" s="94" t="s">
        <v>35</v>
      </c>
      <c r="B56" s="123">
        <v>2063</v>
      </c>
      <c r="C56" s="123">
        <v>1972</v>
      </c>
      <c r="D56" s="123">
        <v>1912</v>
      </c>
      <c r="E56" s="123">
        <v>1905</v>
      </c>
      <c r="F56" s="123">
        <v>2204</v>
      </c>
      <c r="G56" s="123">
        <v>1827</v>
      </c>
      <c r="H56" s="123">
        <v>2075</v>
      </c>
      <c r="I56" s="123">
        <v>1940</v>
      </c>
      <c r="J56" s="123"/>
      <c r="K56" s="123"/>
      <c r="L56" s="124"/>
      <c r="M56" s="124"/>
      <c r="N56" s="125"/>
      <c r="O56" s="80"/>
      <c r="P56" s="80"/>
    </row>
    <row r="57" spans="1:28" ht="16.5" x14ac:dyDescent="0.3">
      <c r="A57" s="94" t="s">
        <v>34</v>
      </c>
      <c r="B57" s="123">
        <v>1354</v>
      </c>
      <c r="C57" s="123">
        <v>1423</v>
      </c>
      <c r="D57" s="123">
        <v>1278</v>
      </c>
      <c r="E57" s="123">
        <v>1225</v>
      </c>
      <c r="F57" s="123">
        <v>1496</v>
      </c>
      <c r="G57" s="123">
        <v>1080</v>
      </c>
      <c r="H57" s="123">
        <v>1287</v>
      </c>
      <c r="I57" s="123">
        <v>1024</v>
      </c>
      <c r="J57" s="123"/>
      <c r="K57" s="123"/>
      <c r="L57" s="124"/>
      <c r="M57" s="124"/>
      <c r="N57" s="125"/>
      <c r="O57" s="80"/>
      <c r="P57" s="80"/>
    </row>
    <row r="58" spans="1:28" ht="16.5" x14ac:dyDescent="0.3">
      <c r="A58" s="94" t="s">
        <v>37</v>
      </c>
      <c r="B58" s="123">
        <v>164</v>
      </c>
      <c r="C58" s="123">
        <v>158</v>
      </c>
      <c r="D58" s="123">
        <v>172</v>
      </c>
      <c r="E58" s="123">
        <v>143</v>
      </c>
      <c r="F58" s="123">
        <v>201</v>
      </c>
      <c r="G58" s="123">
        <v>151</v>
      </c>
      <c r="H58" s="123">
        <v>168</v>
      </c>
      <c r="I58" s="123">
        <v>100</v>
      </c>
      <c r="J58" s="123"/>
      <c r="K58" s="123"/>
      <c r="L58" s="124"/>
      <c r="M58" s="124"/>
      <c r="N58" s="125"/>
      <c r="O58" s="80"/>
      <c r="P58" s="80"/>
    </row>
    <row r="59" spans="1:28" ht="16.5" x14ac:dyDescent="0.3">
      <c r="A59" s="6" t="s">
        <v>36</v>
      </c>
      <c r="B59" s="123">
        <v>263</v>
      </c>
      <c r="C59" s="123">
        <v>285</v>
      </c>
      <c r="D59" s="123">
        <v>308</v>
      </c>
      <c r="E59" s="123">
        <v>276</v>
      </c>
      <c r="F59" s="123">
        <v>267</v>
      </c>
      <c r="G59" s="123">
        <v>249</v>
      </c>
      <c r="H59" s="123">
        <v>360</v>
      </c>
      <c r="I59" s="123">
        <v>375</v>
      </c>
      <c r="J59" s="123"/>
      <c r="K59" s="123"/>
      <c r="L59" s="124"/>
      <c r="M59" s="124"/>
      <c r="N59" s="125"/>
      <c r="O59" s="80"/>
      <c r="P59" s="80"/>
    </row>
    <row r="60" spans="1:28" ht="16.5" x14ac:dyDescent="0.3">
      <c r="A60" s="94" t="s">
        <v>38</v>
      </c>
      <c r="B60" s="123">
        <v>0</v>
      </c>
      <c r="C60" s="123">
        <v>0</v>
      </c>
      <c r="D60" s="123">
        <v>0</v>
      </c>
      <c r="E60" s="123">
        <v>0</v>
      </c>
      <c r="F60" s="123">
        <v>0</v>
      </c>
      <c r="G60" s="123">
        <v>0</v>
      </c>
      <c r="H60" s="123">
        <v>0</v>
      </c>
      <c r="I60" s="123">
        <v>0</v>
      </c>
      <c r="J60" s="123"/>
      <c r="K60" s="123"/>
      <c r="L60" s="124"/>
      <c r="M60" s="124"/>
      <c r="N60" s="125"/>
      <c r="O60" s="80"/>
      <c r="P60" s="80"/>
    </row>
    <row r="61" spans="1:28" ht="16.5" x14ac:dyDescent="0.3">
      <c r="A61" s="110" t="s">
        <v>8</v>
      </c>
      <c r="B61" s="126">
        <f t="shared" ref="B61:D61" si="17">SUM(B56:B60)</f>
        <v>3844</v>
      </c>
      <c r="C61" s="126">
        <f t="shared" si="17"/>
        <v>3838</v>
      </c>
      <c r="D61" s="126">
        <f t="shared" si="17"/>
        <v>3670</v>
      </c>
      <c r="E61" s="126">
        <f>SUM(E56:E60)</f>
        <v>3549</v>
      </c>
      <c r="F61" s="126">
        <f>SUM(F56:F60)</f>
        <v>4168</v>
      </c>
      <c r="G61" s="126">
        <f>SUM(G56:G60)</f>
        <v>3307</v>
      </c>
      <c r="H61" s="126">
        <f>SUM(H56:H60)</f>
        <v>3890</v>
      </c>
      <c r="I61" s="126">
        <f>SUM(I56:I60)</f>
        <v>3439</v>
      </c>
      <c r="J61" s="126"/>
      <c r="K61" s="126"/>
      <c r="L61" s="126"/>
      <c r="M61" s="126"/>
      <c r="N61" s="88"/>
      <c r="O61" s="91"/>
      <c r="P61" s="110"/>
    </row>
    <row r="62" spans="1:28" x14ac:dyDescent="0.25">
      <c r="A62" s="95">
        <v>2019</v>
      </c>
      <c r="B62" s="96">
        <v>3.8439999999999999</v>
      </c>
      <c r="C62" s="96">
        <v>3.8380000000000001</v>
      </c>
      <c r="D62" s="177">
        <v>3.67</v>
      </c>
      <c r="E62" s="96">
        <v>3.5489999999999999</v>
      </c>
      <c r="F62" s="96">
        <v>4.1680000000000001</v>
      </c>
      <c r="G62" s="140">
        <f>SUM(G61)</f>
        <v>3307</v>
      </c>
      <c r="H62" s="140">
        <f>SUM(H61)</f>
        <v>3890</v>
      </c>
      <c r="I62" s="140">
        <f>SUM(I61)</f>
        <v>3439</v>
      </c>
      <c r="J62" s="96"/>
      <c r="K62" s="96"/>
      <c r="L62" s="95"/>
      <c r="M62" s="95"/>
      <c r="N62" s="95"/>
      <c r="O62" s="97"/>
      <c r="P62" s="95"/>
    </row>
    <row r="63" spans="1:28" ht="16.5" x14ac:dyDescent="0.3">
      <c r="A63" s="94" t="s">
        <v>20</v>
      </c>
      <c r="B63" s="99">
        <f>(B61-B62)/B62</f>
        <v>999</v>
      </c>
      <c r="C63" s="99">
        <f t="shared" ref="C63:N63" si="18">+(C61-C62)/C62</f>
        <v>998.99999999999989</v>
      </c>
      <c r="D63" s="99">
        <f t="shared" si="18"/>
        <v>999</v>
      </c>
      <c r="E63" s="99">
        <f t="shared" si="18"/>
        <v>999</v>
      </c>
      <c r="F63" s="99">
        <f t="shared" si="18"/>
        <v>999</v>
      </c>
      <c r="G63" s="99">
        <f t="shared" si="18"/>
        <v>0</v>
      </c>
      <c r="H63" s="99">
        <f t="shared" si="18"/>
        <v>0</v>
      </c>
      <c r="I63" s="99">
        <f t="shared" si="18"/>
        <v>0</v>
      </c>
      <c r="J63" s="99" t="e">
        <f t="shared" si="18"/>
        <v>#DIV/0!</v>
      </c>
      <c r="K63" s="99" t="e">
        <f t="shared" si="18"/>
        <v>#DIV/0!</v>
      </c>
      <c r="L63" s="99" t="e">
        <f t="shared" si="18"/>
        <v>#DIV/0!</v>
      </c>
      <c r="M63" s="99" t="e">
        <f t="shared" si="18"/>
        <v>#DIV/0!</v>
      </c>
      <c r="N63" s="119" t="e">
        <f t="shared" si="18"/>
        <v>#DIV/0!</v>
      </c>
      <c r="O63" s="100"/>
      <c r="P63" s="94"/>
    </row>
    <row r="64" spans="1:28" ht="16.5" x14ac:dyDescent="0.3">
      <c r="A64" s="94" t="s">
        <v>21</v>
      </c>
      <c r="B64" s="85">
        <f>+B61/31</f>
        <v>124</v>
      </c>
      <c r="C64" s="85">
        <f>+C61/28</f>
        <v>137.07142857142858</v>
      </c>
      <c r="D64" s="85">
        <f>+D61/30</f>
        <v>122.33333333333333</v>
      </c>
      <c r="E64" s="85">
        <f>+E61/30</f>
        <v>118.3</v>
      </c>
      <c r="F64" s="85">
        <f>+F61/31</f>
        <v>134.45161290322579</v>
      </c>
      <c r="G64" s="85">
        <f>+G61/30</f>
        <v>110.23333333333333</v>
      </c>
      <c r="H64" s="85">
        <f>+H61/31</f>
        <v>125.48387096774194</v>
      </c>
      <c r="I64" s="85">
        <f>+I61/31</f>
        <v>110.93548387096774</v>
      </c>
      <c r="J64" s="85">
        <f>+J61/31</f>
        <v>0</v>
      </c>
      <c r="K64" s="85">
        <f>+K61/31</f>
        <v>0</v>
      </c>
      <c r="L64" s="85">
        <f>+L61/30</f>
        <v>0</v>
      </c>
      <c r="M64" s="85">
        <f>+M61/31</f>
        <v>0</v>
      </c>
      <c r="N64" s="77"/>
      <c r="O64" s="100"/>
      <c r="P64" s="94"/>
    </row>
    <row r="67" spans="1:18" ht="16.5" x14ac:dyDescent="0.3">
      <c r="A67" s="1" t="s">
        <v>164</v>
      </c>
    </row>
    <row r="68" spans="1:18" ht="33" x14ac:dyDescent="0.25">
      <c r="A68" s="71" t="s">
        <v>31</v>
      </c>
      <c r="B68" s="72" t="s">
        <v>0</v>
      </c>
      <c r="C68" s="72" t="s">
        <v>1</v>
      </c>
      <c r="D68" s="72" t="s">
        <v>2</v>
      </c>
      <c r="E68" s="72" t="s">
        <v>3</v>
      </c>
      <c r="F68" s="72" t="s">
        <v>4</v>
      </c>
      <c r="G68" s="72" t="s">
        <v>5</v>
      </c>
      <c r="H68" s="72" t="s">
        <v>6</v>
      </c>
      <c r="I68" s="72" t="s">
        <v>85</v>
      </c>
      <c r="J68" s="72" t="s">
        <v>105</v>
      </c>
      <c r="K68" s="72" t="s">
        <v>106</v>
      </c>
      <c r="L68" s="72" t="s">
        <v>107</v>
      </c>
      <c r="M68" s="72" t="s">
        <v>108</v>
      </c>
      <c r="N68" s="127" t="s">
        <v>8</v>
      </c>
      <c r="O68" s="71" t="s">
        <v>9</v>
      </c>
      <c r="P68" s="128" t="s">
        <v>12</v>
      </c>
    </row>
    <row r="69" spans="1:18" ht="16.5" x14ac:dyDescent="0.3">
      <c r="A69" s="94" t="s">
        <v>39</v>
      </c>
      <c r="B69" s="123">
        <v>5976</v>
      </c>
      <c r="C69" s="123">
        <v>5373</v>
      </c>
      <c r="D69" s="123">
        <v>5240</v>
      </c>
      <c r="E69" s="123">
        <v>4986</v>
      </c>
      <c r="F69" s="123">
        <v>6643</v>
      </c>
      <c r="G69" s="123">
        <v>5188</v>
      </c>
      <c r="H69" s="142">
        <v>6245</v>
      </c>
      <c r="I69" s="142">
        <v>5657</v>
      </c>
      <c r="J69" s="123"/>
      <c r="K69" s="123"/>
      <c r="L69" s="123"/>
      <c r="M69" s="123"/>
      <c r="N69" s="129"/>
      <c r="O69" s="123"/>
      <c r="P69" s="123"/>
    </row>
    <row r="70" spans="1:18" ht="16.5" x14ac:dyDescent="0.3">
      <c r="A70" s="94" t="s">
        <v>40</v>
      </c>
      <c r="B70" s="123">
        <v>2263</v>
      </c>
      <c r="C70" s="123">
        <v>2046</v>
      </c>
      <c r="D70" s="123">
        <v>2010</v>
      </c>
      <c r="E70" s="123">
        <v>1966</v>
      </c>
      <c r="F70" s="123">
        <v>2441</v>
      </c>
      <c r="G70" s="123">
        <v>2053</v>
      </c>
      <c r="H70" s="142">
        <v>2259</v>
      </c>
      <c r="I70" s="142">
        <v>2188</v>
      </c>
      <c r="J70" s="123"/>
      <c r="K70" s="123"/>
      <c r="L70" s="123"/>
      <c r="M70" s="123"/>
      <c r="N70" s="129"/>
      <c r="O70" s="123"/>
      <c r="P70" s="123"/>
    </row>
    <row r="71" spans="1:18" ht="16.5" x14ac:dyDescent="0.3">
      <c r="A71" s="94" t="s">
        <v>41</v>
      </c>
      <c r="B71" s="123">
        <v>1386</v>
      </c>
      <c r="C71" s="123"/>
      <c r="D71" s="123">
        <v>1070</v>
      </c>
      <c r="E71" s="123">
        <v>1063</v>
      </c>
      <c r="F71" s="123">
        <v>1398</v>
      </c>
      <c r="G71" s="123">
        <v>1160</v>
      </c>
      <c r="H71" s="142">
        <v>1372</v>
      </c>
      <c r="I71" s="142">
        <v>1259</v>
      </c>
      <c r="J71" s="123"/>
      <c r="K71" s="123"/>
      <c r="L71" s="123"/>
      <c r="M71" s="123"/>
      <c r="N71" s="129"/>
      <c r="O71" s="123"/>
      <c r="P71" s="123"/>
    </row>
    <row r="72" spans="1:18" ht="16.5" x14ac:dyDescent="0.3">
      <c r="A72" s="94" t="s">
        <v>42</v>
      </c>
      <c r="B72" s="123">
        <v>1115</v>
      </c>
      <c r="C72" s="123">
        <v>1086</v>
      </c>
      <c r="D72" s="123">
        <v>1132</v>
      </c>
      <c r="E72" s="123">
        <v>1069</v>
      </c>
      <c r="F72" s="123">
        <v>1285</v>
      </c>
      <c r="G72" s="123">
        <v>967</v>
      </c>
      <c r="H72" s="142">
        <v>1158</v>
      </c>
      <c r="I72" s="142">
        <v>1143</v>
      </c>
      <c r="J72" s="123"/>
      <c r="K72" s="123"/>
      <c r="L72" s="123"/>
      <c r="M72" s="123"/>
      <c r="N72" s="129"/>
      <c r="O72" s="123"/>
      <c r="P72" s="123"/>
    </row>
    <row r="73" spans="1:18" ht="16.5" x14ac:dyDescent="0.3">
      <c r="A73" s="94" t="s">
        <v>43</v>
      </c>
      <c r="B73" s="123">
        <v>927</v>
      </c>
      <c r="C73" s="123">
        <v>961</v>
      </c>
      <c r="D73" s="123">
        <v>863</v>
      </c>
      <c r="E73" s="123">
        <v>947</v>
      </c>
      <c r="F73" s="123">
        <v>1092</v>
      </c>
      <c r="G73" s="123">
        <v>975</v>
      </c>
      <c r="H73" s="142">
        <v>1153</v>
      </c>
      <c r="I73" s="142">
        <v>1108</v>
      </c>
      <c r="J73" s="123"/>
      <c r="K73" s="123"/>
      <c r="L73" s="123"/>
      <c r="M73" s="123"/>
      <c r="N73" s="129"/>
      <c r="O73" s="123"/>
      <c r="P73" s="123"/>
    </row>
    <row r="74" spans="1:18" ht="16.5" x14ac:dyDescent="0.3">
      <c r="A74" s="94" t="s">
        <v>44</v>
      </c>
      <c r="B74" s="123">
        <v>148</v>
      </c>
      <c r="C74" s="123">
        <v>102</v>
      </c>
      <c r="D74" s="123">
        <v>109</v>
      </c>
      <c r="E74" s="123">
        <v>88</v>
      </c>
      <c r="F74" s="123">
        <v>106</v>
      </c>
      <c r="G74" s="123">
        <v>100</v>
      </c>
      <c r="H74" s="142">
        <v>89</v>
      </c>
      <c r="I74" s="142">
        <v>96</v>
      </c>
      <c r="J74" s="123"/>
      <c r="K74" s="123"/>
      <c r="L74" s="123"/>
      <c r="M74" s="123"/>
      <c r="N74" s="129"/>
      <c r="O74" s="123"/>
      <c r="P74" s="123"/>
    </row>
    <row r="75" spans="1:18" ht="16.5" x14ac:dyDescent="0.3">
      <c r="A75" s="94" t="s">
        <v>45</v>
      </c>
      <c r="B75" s="123">
        <v>471</v>
      </c>
      <c r="C75" s="123">
        <v>489</v>
      </c>
      <c r="D75" s="123">
        <v>504</v>
      </c>
      <c r="E75" s="123">
        <v>511</v>
      </c>
      <c r="F75" s="123">
        <v>498</v>
      </c>
      <c r="G75" s="123">
        <v>419</v>
      </c>
      <c r="H75" s="142">
        <v>533</v>
      </c>
      <c r="I75" s="142">
        <v>487</v>
      </c>
      <c r="J75" s="123"/>
      <c r="K75" s="123"/>
      <c r="L75" s="123"/>
      <c r="M75" s="123"/>
      <c r="N75" s="129"/>
      <c r="O75" s="123"/>
      <c r="P75" s="123"/>
    </row>
    <row r="76" spans="1:18" ht="16.5" x14ac:dyDescent="0.3">
      <c r="A76" s="94" t="s">
        <v>70</v>
      </c>
      <c r="B76" s="123">
        <v>234</v>
      </c>
      <c r="C76" s="123">
        <v>199</v>
      </c>
      <c r="D76" s="123">
        <v>201</v>
      </c>
      <c r="E76" s="123">
        <v>175</v>
      </c>
      <c r="F76" s="123">
        <v>218</v>
      </c>
      <c r="G76" s="123">
        <v>195</v>
      </c>
      <c r="H76" s="142">
        <v>170</v>
      </c>
      <c r="I76" s="142">
        <v>194</v>
      </c>
      <c r="J76" s="123"/>
      <c r="K76" s="123"/>
      <c r="L76" s="123"/>
      <c r="M76" s="123"/>
      <c r="N76" s="129"/>
      <c r="O76" s="123"/>
      <c r="P76" s="123"/>
    </row>
    <row r="77" spans="1:18" ht="16.5" x14ac:dyDescent="0.3">
      <c r="A77" s="94" t="s">
        <v>46</v>
      </c>
      <c r="B77" s="123">
        <v>53</v>
      </c>
      <c r="C77" s="123">
        <v>59</v>
      </c>
      <c r="D77" s="123">
        <v>60</v>
      </c>
      <c r="E77" s="123">
        <v>52</v>
      </c>
      <c r="F77" s="123">
        <v>48</v>
      </c>
      <c r="G77" s="123">
        <v>72</v>
      </c>
      <c r="H77" s="142">
        <v>56</v>
      </c>
      <c r="I77" s="142">
        <v>70</v>
      </c>
      <c r="J77" s="123"/>
      <c r="K77" s="123"/>
      <c r="L77" s="123"/>
      <c r="M77" s="123"/>
      <c r="N77" s="129"/>
      <c r="O77" s="123"/>
      <c r="P77" s="123"/>
    </row>
    <row r="78" spans="1:18" ht="16.5" x14ac:dyDescent="0.3">
      <c r="A78" s="94" t="s">
        <v>47</v>
      </c>
      <c r="B78" s="123">
        <v>20</v>
      </c>
      <c r="C78" s="123">
        <v>21</v>
      </c>
      <c r="D78" s="123">
        <v>25</v>
      </c>
      <c r="E78" s="123">
        <v>15</v>
      </c>
      <c r="F78" s="123">
        <v>19</v>
      </c>
      <c r="G78" s="123">
        <v>12</v>
      </c>
      <c r="H78" s="142">
        <v>24</v>
      </c>
      <c r="I78" s="142">
        <v>13</v>
      </c>
      <c r="J78" s="123"/>
      <c r="K78" s="123"/>
      <c r="L78" s="123"/>
      <c r="M78" s="123"/>
      <c r="N78" s="129"/>
      <c r="O78" s="123"/>
      <c r="P78" s="123"/>
    </row>
    <row r="79" spans="1:18" ht="16.5" x14ac:dyDescent="0.3">
      <c r="A79" s="110" t="s">
        <v>8</v>
      </c>
      <c r="B79" s="126">
        <f>+B69+B70+B71+B72+B73+B74+B75+B76+B77+B78</f>
        <v>12593</v>
      </c>
      <c r="C79" s="126">
        <v>10336</v>
      </c>
      <c r="D79" s="126">
        <f t="shared" ref="D79" si="19">+D69+D70+D71+D72+D73+D74+D75+D76+D77+D78</f>
        <v>11214</v>
      </c>
      <c r="E79" s="126">
        <f>SUM(E69:E78)</f>
        <v>10872</v>
      </c>
      <c r="F79" s="126">
        <f>SUM(F69:F78)</f>
        <v>13748</v>
      </c>
      <c r="G79" s="178">
        <f>SUM(G69:G78)</f>
        <v>11141</v>
      </c>
      <c r="H79" s="126">
        <f>SUM(H69:H78)</f>
        <v>13059</v>
      </c>
      <c r="I79" s="126">
        <f>SUM(I69:I78)</f>
        <v>12215</v>
      </c>
      <c r="J79" s="126"/>
      <c r="K79" s="126"/>
      <c r="L79" s="126"/>
      <c r="M79" s="126"/>
      <c r="N79" s="130"/>
      <c r="O79" s="126"/>
      <c r="P79" s="117"/>
    </row>
    <row r="80" spans="1:18" ht="16.5" x14ac:dyDescent="0.3">
      <c r="A80" s="96">
        <v>2019</v>
      </c>
      <c r="B80" s="96">
        <v>12.593</v>
      </c>
      <c r="C80" s="96">
        <v>10.336</v>
      </c>
      <c r="D80" s="96">
        <v>11.214</v>
      </c>
      <c r="E80" s="140">
        <v>10872</v>
      </c>
      <c r="F80" s="96">
        <v>13.747999999999999</v>
      </c>
      <c r="G80" s="140">
        <f>SUM(G79)</f>
        <v>11141</v>
      </c>
      <c r="H80" s="140">
        <f>SUM(H79)</f>
        <v>13059</v>
      </c>
      <c r="I80" s="140">
        <f>SUM(I79)</f>
        <v>12215</v>
      </c>
      <c r="J80" s="96"/>
      <c r="K80" s="96"/>
      <c r="L80" s="118"/>
      <c r="M80" s="118"/>
      <c r="N80" s="118"/>
      <c r="O80" s="96"/>
      <c r="P80" s="118"/>
      <c r="Q80" s="131"/>
      <c r="R80" s="132"/>
    </row>
    <row r="81" spans="1:16" ht="16.5" x14ac:dyDescent="0.3">
      <c r="A81" s="94" t="s">
        <v>20</v>
      </c>
      <c r="B81" s="99">
        <v>999</v>
      </c>
      <c r="C81" s="99">
        <f t="shared" ref="C81:N81" si="20">+(C79-C80)/C80</f>
        <v>999</v>
      </c>
      <c r="D81" s="99">
        <f t="shared" si="20"/>
        <v>999</v>
      </c>
      <c r="E81" s="99">
        <f>+(E79-E80)/E80</f>
        <v>0</v>
      </c>
      <c r="F81" s="99">
        <f t="shared" si="20"/>
        <v>999.00000000000011</v>
      </c>
      <c r="G81" s="99">
        <f t="shared" si="20"/>
        <v>0</v>
      </c>
      <c r="H81" s="99">
        <f t="shared" si="20"/>
        <v>0</v>
      </c>
      <c r="I81" s="99">
        <f t="shared" si="20"/>
        <v>0</v>
      </c>
      <c r="J81" s="99" t="e">
        <f t="shared" si="20"/>
        <v>#DIV/0!</v>
      </c>
      <c r="K81" s="99" t="e">
        <f t="shared" si="20"/>
        <v>#DIV/0!</v>
      </c>
      <c r="L81" s="99" t="e">
        <f t="shared" si="20"/>
        <v>#DIV/0!</v>
      </c>
      <c r="M81" s="99" t="e">
        <f t="shared" si="20"/>
        <v>#DIV/0!</v>
      </c>
      <c r="N81" s="133" t="e">
        <f t="shared" si="20"/>
        <v>#DIV/0!</v>
      </c>
      <c r="O81" s="100"/>
      <c r="P81" s="134"/>
    </row>
    <row r="82" spans="1:16" ht="16.5" x14ac:dyDescent="0.3">
      <c r="A82" s="94" t="s">
        <v>21</v>
      </c>
      <c r="B82" s="85">
        <f>+B79/31</f>
        <v>406.22580645161293</v>
      </c>
      <c r="C82" s="85">
        <f>+C79/28</f>
        <v>369.14285714285717</v>
      </c>
      <c r="D82" s="85">
        <f>+D79/30</f>
        <v>373.8</v>
      </c>
      <c r="E82" s="85">
        <f>+E79/30</f>
        <v>362.4</v>
      </c>
      <c r="F82" s="85">
        <f>+F79/31</f>
        <v>443.48387096774195</v>
      </c>
      <c r="G82" s="85">
        <f>+G79/30</f>
        <v>371.36666666666667</v>
      </c>
      <c r="H82" s="85">
        <f t="shared" ref="H82:M82" si="21">+H79/31</f>
        <v>421.25806451612902</v>
      </c>
      <c r="I82" s="85">
        <f t="shared" si="21"/>
        <v>394.03225806451616</v>
      </c>
      <c r="J82" s="85">
        <f t="shared" si="21"/>
        <v>0</v>
      </c>
      <c r="K82" s="85">
        <f t="shared" si="21"/>
        <v>0</v>
      </c>
      <c r="L82" s="85">
        <f t="shared" si="21"/>
        <v>0</v>
      </c>
      <c r="M82" s="85">
        <f t="shared" si="21"/>
        <v>0</v>
      </c>
      <c r="N82" s="115"/>
      <c r="O82" s="100"/>
      <c r="P82" s="134"/>
    </row>
    <row r="83" spans="1:16" x14ac:dyDescent="0.25">
      <c r="B83" s="173"/>
      <c r="C83" s="173"/>
    </row>
    <row r="85" spans="1:16" ht="16.5" x14ac:dyDescent="0.3">
      <c r="A85" s="1" t="s">
        <v>165</v>
      </c>
    </row>
    <row r="86" spans="1:16" ht="33" x14ac:dyDescent="0.25">
      <c r="A86" s="71" t="s">
        <v>31</v>
      </c>
      <c r="B86" s="72" t="s">
        <v>0</v>
      </c>
      <c r="C86" s="72" t="s">
        <v>1</v>
      </c>
      <c r="D86" s="72" t="s">
        <v>2</v>
      </c>
      <c r="E86" s="72" t="s">
        <v>3</v>
      </c>
      <c r="F86" s="72" t="s">
        <v>4</v>
      </c>
      <c r="G86" s="72" t="s">
        <v>5</v>
      </c>
      <c r="H86" s="72" t="s">
        <v>6</v>
      </c>
      <c r="I86" s="72" t="s">
        <v>85</v>
      </c>
      <c r="J86" s="72" t="s">
        <v>105</v>
      </c>
      <c r="K86" s="72" t="s">
        <v>106</v>
      </c>
      <c r="L86" s="72" t="s">
        <v>107</v>
      </c>
      <c r="M86" s="72" t="s">
        <v>108</v>
      </c>
      <c r="N86" s="72" t="s">
        <v>8</v>
      </c>
      <c r="O86" s="71" t="s">
        <v>9</v>
      </c>
      <c r="P86" s="73" t="s">
        <v>12</v>
      </c>
    </row>
    <row r="87" spans="1:16" ht="16.5" x14ac:dyDescent="0.3">
      <c r="A87" s="94" t="s">
        <v>48</v>
      </c>
      <c r="B87" s="144">
        <v>994</v>
      </c>
      <c r="C87" s="144">
        <v>1414</v>
      </c>
      <c r="D87" s="144">
        <v>1269</v>
      </c>
      <c r="E87" s="144">
        <v>1352</v>
      </c>
      <c r="F87" s="144">
        <v>1578</v>
      </c>
      <c r="G87" s="144">
        <v>1232</v>
      </c>
      <c r="H87" s="120">
        <v>1418</v>
      </c>
      <c r="I87" s="120">
        <v>1415</v>
      </c>
      <c r="J87" s="120"/>
      <c r="K87" s="120"/>
      <c r="L87" s="120"/>
      <c r="M87" s="120"/>
      <c r="N87" s="78"/>
      <c r="O87" s="80"/>
      <c r="P87" s="80"/>
    </row>
    <row r="88" spans="1:16" ht="16.5" x14ac:dyDescent="0.3">
      <c r="A88" s="94" t="s">
        <v>49</v>
      </c>
      <c r="B88" s="144">
        <v>42</v>
      </c>
      <c r="C88" s="144">
        <v>15</v>
      </c>
      <c r="D88" s="144">
        <v>12</v>
      </c>
      <c r="E88" s="144">
        <v>15</v>
      </c>
      <c r="F88" s="144">
        <v>26</v>
      </c>
      <c r="G88" s="144">
        <v>29</v>
      </c>
      <c r="H88" s="120">
        <v>45</v>
      </c>
      <c r="I88" s="58">
        <v>9</v>
      </c>
      <c r="J88" s="120"/>
      <c r="K88" s="120"/>
      <c r="L88" s="120"/>
      <c r="M88" s="120"/>
      <c r="N88" s="78"/>
      <c r="O88" s="80"/>
      <c r="P88" s="80"/>
    </row>
    <row r="89" spans="1:16" ht="16.5" x14ac:dyDescent="0.3">
      <c r="A89" s="110" t="s">
        <v>8</v>
      </c>
      <c r="B89" s="126">
        <f t="shared" ref="B89:H89" si="22">SUM(B87:B88)</f>
        <v>1036</v>
      </c>
      <c r="C89" s="126">
        <f t="shared" si="22"/>
        <v>1429</v>
      </c>
      <c r="D89" s="126">
        <f t="shared" si="22"/>
        <v>1281</v>
      </c>
      <c r="E89" s="126">
        <f t="shared" si="22"/>
        <v>1367</v>
      </c>
      <c r="F89" s="126">
        <f t="shared" si="22"/>
        <v>1604</v>
      </c>
      <c r="G89" s="179">
        <f t="shared" si="22"/>
        <v>1261</v>
      </c>
      <c r="H89" s="126">
        <f t="shared" si="22"/>
        <v>1463</v>
      </c>
      <c r="I89" s="126">
        <f>SUM(I87:I88)</f>
        <v>1424</v>
      </c>
      <c r="J89" s="126"/>
      <c r="K89" s="126"/>
      <c r="L89" s="126"/>
      <c r="M89" s="126"/>
      <c r="N89" s="126"/>
      <c r="O89" s="126"/>
      <c r="P89" s="89"/>
    </row>
    <row r="90" spans="1:16" x14ac:dyDescent="0.25">
      <c r="A90" s="95">
        <v>2019</v>
      </c>
      <c r="B90" s="135">
        <v>1.036</v>
      </c>
      <c r="C90" s="135">
        <v>1.429</v>
      </c>
      <c r="D90" s="180">
        <f>SUM(D89)</f>
        <v>1281</v>
      </c>
      <c r="E90" s="135">
        <v>1.367</v>
      </c>
      <c r="F90" s="135">
        <v>1.6040000000000001</v>
      </c>
      <c r="G90" s="135">
        <f>SUM(G89)</f>
        <v>1261</v>
      </c>
      <c r="H90" s="180">
        <f>SUM(H89)</f>
        <v>1463</v>
      </c>
      <c r="I90" s="180">
        <f>SUM(I89)</f>
        <v>1424</v>
      </c>
      <c r="J90" s="135"/>
      <c r="K90" s="135"/>
      <c r="L90" s="135"/>
      <c r="M90" s="135"/>
      <c r="N90" s="135"/>
      <c r="O90" s="135"/>
      <c r="P90" s="135"/>
    </row>
    <row r="91" spans="1:16" ht="16.5" x14ac:dyDescent="0.3">
      <c r="A91" s="94" t="s">
        <v>20</v>
      </c>
      <c r="B91" s="119">
        <f>+(B87-B90)/B90</f>
        <v>958.45945945945948</v>
      </c>
      <c r="C91" s="119">
        <f t="shared" ref="C91:F91" si="23">+(C87-C90)/C90</f>
        <v>988.5031490552833</v>
      </c>
      <c r="D91" s="119">
        <f t="shared" si="23"/>
        <v>-9.3676814988290398E-3</v>
      </c>
      <c r="E91" s="119">
        <f t="shared" si="23"/>
        <v>988.02706656912949</v>
      </c>
      <c r="F91" s="119">
        <f t="shared" si="23"/>
        <v>982.79052369077294</v>
      </c>
      <c r="G91" s="119">
        <f t="shared" ref="G91:M91" si="24">+(G87-G90)/G90</f>
        <v>-2.2997620935765267E-2</v>
      </c>
      <c r="H91" s="119">
        <f t="shared" si="24"/>
        <v>-3.0758714969241284E-2</v>
      </c>
      <c r="I91" s="119">
        <f t="shared" si="24"/>
        <v>-6.3202247191011234E-3</v>
      </c>
      <c r="J91" s="119" t="e">
        <f t="shared" si="24"/>
        <v>#DIV/0!</v>
      </c>
      <c r="K91" s="119" t="e">
        <f t="shared" si="24"/>
        <v>#DIV/0!</v>
      </c>
      <c r="L91" s="119" t="e">
        <f t="shared" si="24"/>
        <v>#DIV/0!</v>
      </c>
      <c r="M91" s="119" t="e">
        <f t="shared" si="24"/>
        <v>#DIV/0!</v>
      </c>
      <c r="N91" s="136"/>
      <c r="O91" s="100"/>
      <c r="P91" s="94"/>
    </row>
    <row r="92" spans="1:16" ht="16.5" x14ac:dyDescent="0.3">
      <c r="A92" s="94" t="s">
        <v>21</v>
      </c>
      <c r="B92" s="87">
        <f>+B89/31</f>
        <v>33.41935483870968</v>
      </c>
      <c r="C92" s="137">
        <f>+C89/28</f>
        <v>51.035714285714285</v>
      </c>
      <c r="D92" s="137">
        <f>+D89/30</f>
        <v>42.7</v>
      </c>
      <c r="E92" s="137">
        <f>+E89/30</f>
        <v>45.56666666666667</v>
      </c>
      <c r="F92" s="137">
        <f>+F89/31</f>
        <v>51.741935483870968</v>
      </c>
      <c r="G92" s="137">
        <f>+G89/30</f>
        <v>42.033333333333331</v>
      </c>
      <c r="H92" s="137">
        <f t="shared" ref="H92:M92" si="25">+H89/31</f>
        <v>47.193548387096776</v>
      </c>
      <c r="I92" s="137">
        <f t="shared" si="25"/>
        <v>45.935483870967744</v>
      </c>
      <c r="J92" s="137">
        <f t="shared" si="25"/>
        <v>0</v>
      </c>
      <c r="K92" s="137">
        <f t="shared" si="25"/>
        <v>0</v>
      </c>
      <c r="L92" s="137">
        <f t="shared" si="25"/>
        <v>0</v>
      </c>
      <c r="M92" s="137">
        <f t="shared" si="25"/>
        <v>0</v>
      </c>
      <c r="N92" s="77"/>
      <c r="O92" s="100"/>
      <c r="P92" s="94"/>
    </row>
    <row r="95" spans="1:16" ht="16.5" x14ac:dyDescent="0.3">
      <c r="A95" s="1" t="s">
        <v>147</v>
      </c>
    </row>
    <row r="96" spans="1:16" ht="34.5" customHeight="1" x14ac:dyDescent="0.25">
      <c r="A96" s="71" t="s">
        <v>31</v>
      </c>
      <c r="B96" s="72" t="s">
        <v>0</v>
      </c>
      <c r="C96" s="72" t="s">
        <v>1</v>
      </c>
      <c r="D96" s="72" t="s">
        <v>2</v>
      </c>
      <c r="E96" s="72" t="s">
        <v>3</v>
      </c>
      <c r="F96" s="72" t="s">
        <v>4</v>
      </c>
      <c r="G96" s="72" t="s">
        <v>5</v>
      </c>
      <c r="H96" s="72" t="s">
        <v>6</v>
      </c>
      <c r="I96" s="72" t="s">
        <v>85</v>
      </c>
      <c r="J96" s="72" t="s">
        <v>105</v>
      </c>
      <c r="K96" s="72" t="s">
        <v>106</v>
      </c>
      <c r="L96" s="72" t="s">
        <v>107</v>
      </c>
      <c r="M96" s="72" t="s">
        <v>108</v>
      </c>
      <c r="N96" s="72" t="s">
        <v>8</v>
      </c>
      <c r="O96" s="71" t="s">
        <v>9</v>
      </c>
      <c r="P96" s="73" t="s">
        <v>12</v>
      </c>
    </row>
    <row r="97" spans="1:26" ht="16.5" x14ac:dyDescent="0.3">
      <c r="A97" s="94" t="s">
        <v>50</v>
      </c>
      <c r="B97" s="151">
        <v>1305</v>
      </c>
      <c r="C97" s="151">
        <v>1326</v>
      </c>
      <c r="D97" s="77">
        <v>1441</v>
      </c>
      <c r="E97" s="151">
        <v>982</v>
      </c>
      <c r="F97" s="151">
        <v>1960</v>
      </c>
      <c r="G97" s="151">
        <v>1348</v>
      </c>
      <c r="H97" s="77">
        <v>1429</v>
      </c>
      <c r="I97" s="151">
        <v>1740</v>
      </c>
      <c r="J97" s="77"/>
      <c r="K97" s="77"/>
      <c r="L97" s="77"/>
      <c r="M97" s="77"/>
      <c r="N97" s="152"/>
      <c r="O97" s="80"/>
      <c r="P97" s="80"/>
      <c r="Q97" s="81"/>
      <c r="R97" s="153"/>
    </row>
    <row r="98" spans="1:26" ht="16.5" x14ac:dyDescent="0.3">
      <c r="A98" s="6" t="s">
        <v>145</v>
      </c>
      <c r="B98" s="14">
        <v>207</v>
      </c>
      <c r="C98" s="14">
        <v>210</v>
      </c>
      <c r="D98" s="77">
        <v>204</v>
      </c>
      <c r="E98" s="151">
        <v>195</v>
      </c>
      <c r="F98" s="151">
        <v>208</v>
      </c>
      <c r="G98" s="151">
        <v>217</v>
      </c>
      <c r="H98" s="77">
        <v>219</v>
      </c>
      <c r="I98" s="151">
        <v>277</v>
      </c>
      <c r="J98" s="77"/>
      <c r="K98" s="77"/>
      <c r="L98" s="77"/>
      <c r="M98" s="77"/>
      <c r="N98" s="152"/>
      <c r="O98" s="80"/>
      <c r="P98" s="80"/>
      <c r="Q98" s="81"/>
      <c r="R98" s="153"/>
    </row>
    <row r="99" spans="1:26" ht="16.5" x14ac:dyDescent="0.3">
      <c r="A99" s="6" t="s">
        <v>146</v>
      </c>
      <c r="B99" s="14">
        <v>308</v>
      </c>
      <c r="C99" s="14">
        <v>398</v>
      </c>
      <c r="D99" s="77">
        <v>429</v>
      </c>
      <c r="E99" s="151">
        <v>284</v>
      </c>
      <c r="F99" s="151">
        <v>278</v>
      </c>
      <c r="G99" s="151">
        <v>217</v>
      </c>
      <c r="H99" s="77">
        <v>318</v>
      </c>
      <c r="I99" s="151">
        <v>572</v>
      </c>
      <c r="J99" s="77"/>
      <c r="K99" s="77"/>
      <c r="L99" s="77"/>
      <c r="M99" s="77"/>
      <c r="N99" s="152"/>
      <c r="O99" s="80"/>
      <c r="P99" s="80"/>
      <c r="Q99" s="81"/>
      <c r="R99" s="153"/>
    </row>
    <row r="100" spans="1:26" ht="16.5" x14ac:dyDescent="0.3">
      <c r="A100" s="94" t="s">
        <v>15</v>
      </c>
      <c r="B100" s="151">
        <v>908</v>
      </c>
      <c r="C100" s="151">
        <v>792</v>
      </c>
      <c r="D100" s="77">
        <v>873</v>
      </c>
      <c r="E100" s="151">
        <v>1182</v>
      </c>
      <c r="F100" s="151">
        <v>1149</v>
      </c>
      <c r="G100" s="151">
        <v>961</v>
      </c>
      <c r="H100" s="77">
        <v>1223</v>
      </c>
      <c r="I100" s="151">
        <v>1107</v>
      </c>
      <c r="J100" s="77"/>
      <c r="K100" s="77"/>
      <c r="L100" s="77"/>
      <c r="M100" s="77"/>
      <c r="N100" s="152"/>
      <c r="O100" s="80"/>
      <c r="P100" s="80"/>
      <c r="Q100" s="81"/>
      <c r="R100" s="82"/>
    </row>
    <row r="101" spans="1:26" ht="16.5" x14ac:dyDescent="0.3">
      <c r="A101" s="94" t="s">
        <v>51</v>
      </c>
      <c r="B101" s="151">
        <v>636</v>
      </c>
      <c r="C101" s="151">
        <v>565</v>
      </c>
      <c r="D101" s="77">
        <v>613</v>
      </c>
      <c r="E101" s="151">
        <v>657</v>
      </c>
      <c r="F101" s="151">
        <v>668</v>
      </c>
      <c r="G101" s="151">
        <v>554</v>
      </c>
      <c r="H101" s="77">
        <v>666</v>
      </c>
      <c r="I101" s="151">
        <v>422</v>
      </c>
      <c r="J101" s="77"/>
      <c r="K101" s="77"/>
      <c r="L101" s="77"/>
      <c r="M101" s="77"/>
      <c r="N101" s="152"/>
      <c r="O101" s="80"/>
      <c r="P101" s="80"/>
      <c r="Q101" s="81"/>
      <c r="R101" s="82"/>
    </row>
    <row r="102" spans="1:26" ht="16.5" x14ac:dyDescent="0.3">
      <c r="A102" s="94" t="s">
        <v>13</v>
      </c>
      <c r="B102" s="151">
        <v>564</v>
      </c>
      <c r="C102" s="151">
        <v>727</v>
      </c>
      <c r="D102" s="77">
        <v>588</v>
      </c>
      <c r="E102" s="151">
        <v>776</v>
      </c>
      <c r="F102" s="151">
        <v>682</v>
      </c>
      <c r="G102" s="151">
        <v>610</v>
      </c>
      <c r="H102" s="77">
        <v>737</v>
      </c>
      <c r="I102" s="151">
        <v>612</v>
      </c>
      <c r="J102" s="77"/>
      <c r="K102" s="77"/>
      <c r="L102" s="77"/>
      <c r="M102" s="77"/>
      <c r="N102" s="152"/>
      <c r="O102" s="80"/>
      <c r="P102" s="80"/>
      <c r="Q102" s="81"/>
      <c r="R102" s="82"/>
    </row>
    <row r="103" spans="1:26" ht="16.5" x14ac:dyDescent="0.3">
      <c r="A103" s="94" t="s">
        <v>52</v>
      </c>
      <c r="B103" s="151">
        <v>303</v>
      </c>
      <c r="C103" s="151">
        <v>330</v>
      </c>
      <c r="D103" s="77">
        <v>349</v>
      </c>
      <c r="E103" s="151">
        <v>339</v>
      </c>
      <c r="F103" s="151">
        <v>582</v>
      </c>
      <c r="G103" s="151">
        <v>310</v>
      </c>
      <c r="H103" s="77">
        <v>381</v>
      </c>
      <c r="I103" s="151">
        <v>370</v>
      </c>
      <c r="J103" s="77"/>
      <c r="K103" s="77"/>
      <c r="L103" s="77"/>
      <c r="M103" s="77"/>
      <c r="N103" s="152"/>
      <c r="O103" s="80"/>
      <c r="P103" s="80"/>
      <c r="Q103" s="81"/>
      <c r="R103" s="82"/>
      <c r="T103" s="154"/>
      <c r="U103" s="151"/>
      <c r="V103" s="151"/>
      <c r="W103" s="151"/>
      <c r="X103" s="151"/>
      <c r="Y103" s="151"/>
      <c r="Z103" s="151"/>
    </row>
    <row r="104" spans="1:26" ht="16.5" x14ac:dyDescent="0.3">
      <c r="A104" s="94" t="s">
        <v>53</v>
      </c>
      <c r="B104" s="151">
        <v>199</v>
      </c>
      <c r="C104" s="151">
        <v>199</v>
      </c>
      <c r="D104" s="77">
        <v>252</v>
      </c>
      <c r="E104" s="151">
        <v>224</v>
      </c>
      <c r="F104" s="151">
        <v>245</v>
      </c>
      <c r="G104" s="151">
        <v>193</v>
      </c>
      <c r="H104" s="77">
        <v>271</v>
      </c>
      <c r="I104" s="151">
        <v>237</v>
      </c>
      <c r="J104" s="77"/>
      <c r="K104" s="77"/>
      <c r="L104" s="77"/>
      <c r="M104" s="77"/>
      <c r="N104" s="152"/>
      <c r="O104" s="80"/>
      <c r="P104" s="80"/>
      <c r="Q104" s="81"/>
      <c r="R104" s="82"/>
      <c r="T104" s="154"/>
      <c r="U104" s="155"/>
      <c r="V104" s="155"/>
      <c r="W104" s="155"/>
      <c r="X104" s="155"/>
      <c r="Y104" s="155"/>
      <c r="Z104" s="155"/>
    </row>
    <row r="105" spans="1:26" ht="16.5" x14ac:dyDescent="0.3">
      <c r="A105" s="94" t="s">
        <v>54</v>
      </c>
      <c r="B105" s="151">
        <v>149</v>
      </c>
      <c r="C105" s="151">
        <v>239</v>
      </c>
      <c r="D105" s="77">
        <v>181</v>
      </c>
      <c r="E105" s="151">
        <v>156</v>
      </c>
      <c r="F105" s="151">
        <v>195</v>
      </c>
      <c r="G105" s="151">
        <v>63</v>
      </c>
      <c r="H105" s="77">
        <v>194</v>
      </c>
      <c r="I105" s="151">
        <v>137</v>
      </c>
      <c r="J105" s="77"/>
      <c r="K105" s="77"/>
      <c r="L105" s="77"/>
      <c r="M105" s="77"/>
      <c r="N105" s="152"/>
      <c r="O105" s="80"/>
      <c r="P105" s="80"/>
      <c r="Q105" s="81"/>
      <c r="R105" s="82"/>
      <c r="T105" s="156"/>
      <c r="U105" s="156"/>
    </row>
    <row r="106" spans="1:26" ht="16.5" x14ac:dyDescent="0.3">
      <c r="A106" s="94" t="s">
        <v>19</v>
      </c>
      <c r="B106" s="151">
        <v>197</v>
      </c>
      <c r="C106" s="151">
        <v>193</v>
      </c>
      <c r="D106" s="77">
        <v>184</v>
      </c>
      <c r="E106" s="151">
        <v>208</v>
      </c>
      <c r="F106" s="151">
        <v>164</v>
      </c>
      <c r="G106" s="151">
        <v>170</v>
      </c>
      <c r="H106" s="77">
        <v>204</v>
      </c>
      <c r="I106" s="157">
        <v>99</v>
      </c>
      <c r="J106" s="157"/>
      <c r="K106" s="77"/>
      <c r="L106" s="77"/>
      <c r="M106" s="77"/>
      <c r="N106" s="152"/>
      <c r="O106" s="80"/>
      <c r="P106" s="80"/>
      <c r="Q106" s="81"/>
      <c r="R106" s="82"/>
      <c r="T106" s="156"/>
      <c r="U106" s="156"/>
    </row>
    <row r="107" spans="1:26" ht="16.5" x14ac:dyDescent="0.3">
      <c r="A107" s="94" t="s">
        <v>55</v>
      </c>
      <c r="B107" s="151">
        <v>163</v>
      </c>
      <c r="C107" s="151">
        <v>240</v>
      </c>
      <c r="D107" s="77">
        <v>174</v>
      </c>
      <c r="E107" s="151">
        <v>153</v>
      </c>
      <c r="F107" s="151">
        <v>169</v>
      </c>
      <c r="G107" s="151">
        <v>148</v>
      </c>
      <c r="H107" s="77">
        <v>153</v>
      </c>
      <c r="I107" s="151">
        <v>142</v>
      </c>
      <c r="J107" s="77"/>
      <c r="K107" s="77"/>
      <c r="L107" s="77"/>
      <c r="M107" s="77"/>
      <c r="N107" s="152"/>
      <c r="O107" s="80"/>
      <c r="P107" s="80"/>
      <c r="Q107" s="81"/>
      <c r="R107" s="82"/>
      <c r="T107" s="156"/>
      <c r="U107" s="156"/>
    </row>
    <row r="108" spans="1:26" ht="16.5" x14ac:dyDescent="0.3">
      <c r="A108" s="94" t="s">
        <v>22</v>
      </c>
      <c r="B108" s="151">
        <v>62</v>
      </c>
      <c r="C108" s="151">
        <v>230</v>
      </c>
      <c r="D108" s="77">
        <v>173</v>
      </c>
      <c r="E108" s="151">
        <v>197</v>
      </c>
      <c r="F108" s="151">
        <v>169</v>
      </c>
      <c r="G108" s="151">
        <v>228</v>
      </c>
      <c r="H108" s="77">
        <v>130</v>
      </c>
      <c r="I108" s="151">
        <v>195</v>
      </c>
      <c r="J108" s="77"/>
      <c r="K108" s="77"/>
      <c r="L108" s="77"/>
      <c r="M108" s="77"/>
      <c r="N108" s="152"/>
      <c r="O108" s="80"/>
      <c r="P108" s="80"/>
      <c r="Q108" s="81"/>
      <c r="R108" s="82"/>
    </row>
    <row r="109" spans="1:26" ht="16.5" x14ac:dyDescent="0.3">
      <c r="A109" s="6" t="s">
        <v>148</v>
      </c>
      <c r="B109" s="151">
        <v>51</v>
      </c>
      <c r="C109" s="151">
        <v>33</v>
      </c>
      <c r="D109" s="77">
        <v>21</v>
      </c>
      <c r="E109" s="151">
        <v>47</v>
      </c>
      <c r="F109" s="151">
        <v>61</v>
      </c>
      <c r="G109" s="151">
        <v>65</v>
      </c>
      <c r="H109" s="77">
        <v>60</v>
      </c>
      <c r="I109" s="151">
        <v>50</v>
      </c>
      <c r="J109" s="77"/>
      <c r="K109" s="77"/>
      <c r="L109" s="77"/>
      <c r="M109" s="77"/>
      <c r="N109" s="152"/>
      <c r="O109" s="80"/>
      <c r="P109" s="80"/>
      <c r="Q109" s="81"/>
      <c r="R109" s="82"/>
    </row>
    <row r="110" spans="1:26" ht="16.5" x14ac:dyDescent="0.3">
      <c r="A110" s="6" t="s">
        <v>111</v>
      </c>
      <c r="B110" s="151">
        <v>233</v>
      </c>
      <c r="C110" s="151">
        <v>217</v>
      </c>
      <c r="D110" s="77">
        <v>235</v>
      </c>
      <c r="E110" s="151">
        <v>214</v>
      </c>
      <c r="F110" s="151">
        <v>229</v>
      </c>
      <c r="G110" s="151">
        <v>211</v>
      </c>
      <c r="H110" s="77">
        <v>230</v>
      </c>
      <c r="I110" s="151">
        <v>254</v>
      </c>
      <c r="J110" s="77"/>
      <c r="K110" s="77"/>
      <c r="L110" s="77"/>
      <c r="M110" s="77"/>
      <c r="N110" s="152"/>
      <c r="O110" s="80"/>
      <c r="P110" s="80"/>
      <c r="Q110" s="81"/>
      <c r="R110" s="82"/>
    </row>
    <row r="111" spans="1:26" ht="16.5" x14ac:dyDescent="0.3">
      <c r="A111" s="94" t="s">
        <v>56</v>
      </c>
      <c r="B111" s="151">
        <v>50</v>
      </c>
      <c r="C111" s="151">
        <v>53</v>
      </c>
      <c r="D111" s="77">
        <v>71</v>
      </c>
      <c r="E111" s="151">
        <v>57</v>
      </c>
      <c r="F111" s="151">
        <v>107</v>
      </c>
      <c r="G111" s="151">
        <v>87</v>
      </c>
      <c r="H111" s="77">
        <v>111</v>
      </c>
      <c r="I111" s="151">
        <v>94</v>
      </c>
      <c r="J111" s="77"/>
      <c r="K111" s="77"/>
      <c r="L111" s="77"/>
      <c r="M111" s="77"/>
      <c r="N111" s="152"/>
      <c r="O111" s="80"/>
      <c r="P111" s="80"/>
      <c r="Q111" s="81"/>
      <c r="R111" s="82"/>
    </row>
    <row r="112" spans="1:26" ht="16.5" x14ac:dyDescent="0.3">
      <c r="A112" s="94" t="s">
        <v>57</v>
      </c>
      <c r="B112" s="151">
        <v>16</v>
      </c>
      <c r="C112" s="151">
        <v>12</v>
      </c>
      <c r="D112" s="77">
        <v>21</v>
      </c>
      <c r="E112" s="151">
        <v>27</v>
      </c>
      <c r="F112" s="151">
        <v>28</v>
      </c>
      <c r="G112" s="151">
        <v>16</v>
      </c>
      <c r="H112" s="151">
        <v>13</v>
      </c>
      <c r="I112" s="151">
        <v>14</v>
      </c>
      <c r="J112" s="77"/>
      <c r="K112" s="77"/>
      <c r="L112" s="77"/>
      <c r="M112" s="77"/>
      <c r="N112" s="152"/>
      <c r="O112" s="80"/>
      <c r="P112" s="80"/>
      <c r="Q112" s="81"/>
      <c r="R112" s="82"/>
    </row>
    <row r="113" spans="1:28" ht="16.5" x14ac:dyDescent="0.3">
      <c r="A113" s="110" t="s">
        <v>8</v>
      </c>
      <c r="B113" s="138">
        <f t="shared" ref="B113:D113" si="26">SUM(B97:B112)</f>
        <v>5351</v>
      </c>
      <c r="C113" s="138">
        <f t="shared" si="26"/>
        <v>5764</v>
      </c>
      <c r="D113" s="138">
        <f t="shared" si="26"/>
        <v>5809</v>
      </c>
      <c r="E113" s="138">
        <f>SUM(E97:E112)</f>
        <v>5698</v>
      </c>
      <c r="F113" s="138">
        <f>SUM(F97:F112)</f>
        <v>6894</v>
      </c>
      <c r="G113" s="138">
        <f>SUM(G97:G112)</f>
        <v>5398</v>
      </c>
      <c r="H113" s="138">
        <f>SUM(H97:H112)</f>
        <v>6339</v>
      </c>
      <c r="I113" s="138">
        <f>SUM(I97:I112)</f>
        <v>6322</v>
      </c>
      <c r="J113" s="138"/>
      <c r="K113" s="138"/>
      <c r="L113" s="138"/>
      <c r="M113" s="138"/>
      <c r="N113" s="138"/>
      <c r="O113" s="126"/>
      <c r="P113" s="166"/>
    </row>
    <row r="114" spans="1:28" x14ac:dyDescent="0.25">
      <c r="A114" s="95">
        <v>2019</v>
      </c>
      <c r="B114" s="139">
        <v>5351</v>
      </c>
      <c r="C114" s="139">
        <v>5764</v>
      </c>
      <c r="D114" s="139">
        <v>5809</v>
      </c>
      <c r="E114" s="139">
        <v>5698</v>
      </c>
      <c r="F114" s="139">
        <v>6894</v>
      </c>
      <c r="G114" s="139">
        <f>SUM(G113)</f>
        <v>5398</v>
      </c>
      <c r="H114" s="139">
        <f>SUM(H113)</f>
        <v>6339</v>
      </c>
      <c r="I114" s="139">
        <f>SUM(I113)</f>
        <v>6322</v>
      </c>
      <c r="J114" s="139"/>
      <c r="K114" s="139"/>
      <c r="L114" s="139"/>
      <c r="M114" s="139"/>
      <c r="N114" s="139"/>
      <c r="O114" s="140"/>
      <c r="P114" s="140"/>
    </row>
    <row r="115" spans="1:28" ht="16.5" x14ac:dyDescent="0.3">
      <c r="A115" s="94" t="s">
        <v>21</v>
      </c>
      <c r="B115" s="87">
        <f>+B113/31</f>
        <v>172.61290322580646</v>
      </c>
      <c r="C115" s="87">
        <f>+C113/28</f>
        <v>205.85714285714286</v>
      </c>
      <c r="D115" s="87">
        <f>+D113/30</f>
        <v>193.63333333333333</v>
      </c>
      <c r="E115" s="137">
        <f>+E113/30</f>
        <v>189.93333333333334</v>
      </c>
      <c r="F115" s="137">
        <f>+F113/31</f>
        <v>222.38709677419354</v>
      </c>
      <c r="G115" s="137">
        <f>+G113/30</f>
        <v>179.93333333333334</v>
      </c>
      <c r="H115" s="137">
        <f>+H113/31</f>
        <v>204.48387096774192</v>
      </c>
      <c r="I115" s="137">
        <f>+I113/31</f>
        <v>203.93548387096774</v>
      </c>
      <c r="J115" s="137">
        <f>+J113/30</f>
        <v>0</v>
      </c>
      <c r="K115" s="137">
        <f>+K113/31</f>
        <v>0</v>
      </c>
      <c r="L115" s="137">
        <f>+L113/30</f>
        <v>0</v>
      </c>
      <c r="M115" s="137">
        <f>+M113/31</f>
        <v>0</v>
      </c>
      <c r="N115" s="77"/>
      <c r="O115" s="100"/>
      <c r="P115" s="94"/>
    </row>
    <row r="118" spans="1:28" ht="16.5" x14ac:dyDescent="0.3">
      <c r="A118" s="94" t="s">
        <v>58</v>
      </c>
    </row>
    <row r="119" spans="1:28" ht="33" x14ac:dyDescent="0.25">
      <c r="A119" s="71" t="s">
        <v>31</v>
      </c>
      <c r="B119" s="72" t="s">
        <v>0</v>
      </c>
      <c r="C119" s="72" t="s">
        <v>1</v>
      </c>
      <c r="D119" s="72" t="s">
        <v>2</v>
      </c>
      <c r="E119" s="72" t="s">
        <v>3</v>
      </c>
      <c r="F119" s="72" t="s">
        <v>4</v>
      </c>
      <c r="G119" s="72" t="s">
        <v>5</v>
      </c>
      <c r="H119" s="72" t="s">
        <v>6</v>
      </c>
      <c r="I119" s="72" t="s">
        <v>85</v>
      </c>
      <c r="J119" s="72" t="s">
        <v>105</v>
      </c>
      <c r="K119" s="72" t="s">
        <v>106</v>
      </c>
      <c r="L119" s="72" t="s">
        <v>107</v>
      </c>
      <c r="M119" s="72" t="s">
        <v>108</v>
      </c>
      <c r="N119" s="72" t="s">
        <v>8</v>
      </c>
      <c r="O119" s="71" t="s">
        <v>9</v>
      </c>
      <c r="P119" s="73" t="s">
        <v>12</v>
      </c>
      <c r="V119" s="172"/>
    </row>
    <row r="120" spans="1:28" ht="16.5" x14ac:dyDescent="0.3">
      <c r="A120" s="94" t="s">
        <v>59</v>
      </c>
      <c r="B120" s="142">
        <v>13219</v>
      </c>
      <c r="C120" s="142">
        <v>13548</v>
      </c>
      <c r="D120" s="142">
        <v>13387</v>
      </c>
      <c r="E120" s="142">
        <v>14460</v>
      </c>
      <c r="F120" s="142">
        <v>15132</v>
      </c>
      <c r="G120" s="142">
        <v>14558</v>
      </c>
      <c r="H120" s="142">
        <v>15511</v>
      </c>
      <c r="I120" s="142">
        <v>15902</v>
      </c>
      <c r="J120" s="143"/>
      <c r="K120" s="124"/>
      <c r="L120" s="124"/>
      <c r="M120" s="124"/>
      <c r="N120" s="125"/>
      <c r="O120" s="123"/>
      <c r="P120" s="123"/>
    </row>
    <row r="121" spans="1:28" x14ac:dyDescent="0.25">
      <c r="A121" s="95">
        <v>2019</v>
      </c>
      <c r="B121" s="140">
        <v>13219</v>
      </c>
      <c r="C121" s="140">
        <v>13548</v>
      </c>
      <c r="D121" s="140">
        <v>13387</v>
      </c>
      <c r="E121" s="140">
        <v>14460</v>
      </c>
      <c r="F121" s="140">
        <v>15132</v>
      </c>
      <c r="G121" s="140">
        <f>SUM(G120)</f>
        <v>14558</v>
      </c>
      <c r="H121" s="140">
        <f>SUM(H120)</f>
        <v>15511</v>
      </c>
      <c r="I121" s="139">
        <f>SUM(I120)</f>
        <v>15902</v>
      </c>
      <c r="J121" s="139"/>
      <c r="K121" s="139"/>
      <c r="L121" s="139"/>
      <c r="M121" s="139"/>
      <c r="N121" s="139"/>
      <c r="O121" s="140"/>
      <c r="P121" s="140"/>
      <c r="AB121" s="172" t="s">
        <v>158</v>
      </c>
    </row>
    <row r="123" spans="1:28" ht="16.5" x14ac:dyDescent="0.3">
      <c r="A123" s="67" t="s">
        <v>82</v>
      </c>
    </row>
    <row r="124" spans="1:28" ht="33" x14ac:dyDescent="0.25">
      <c r="A124" s="71" t="s">
        <v>31</v>
      </c>
      <c r="B124" s="72" t="s">
        <v>0</v>
      </c>
      <c r="C124" s="72" t="s">
        <v>1</v>
      </c>
      <c r="D124" s="72" t="s">
        <v>2</v>
      </c>
      <c r="E124" s="72" t="s">
        <v>3</v>
      </c>
      <c r="F124" s="72" t="s">
        <v>4</v>
      </c>
      <c r="G124" s="72" t="s">
        <v>5</v>
      </c>
      <c r="H124" s="72" t="s">
        <v>6</v>
      </c>
      <c r="I124" s="72" t="s">
        <v>85</v>
      </c>
      <c r="J124" s="72" t="s">
        <v>105</v>
      </c>
      <c r="K124" s="72" t="s">
        <v>106</v>
      </c>
      <c r="L124" s="72" t="s">
        <v>107</v>
      </c>
      <c r="M124" s="72" t="s">
        <v>108</v>
      </c>
      <c r="N124" s="72" t="s">
        <v>8</v>
      </c>
      <c r="O124" s="71" t="s">
        <v>9</v>
      </c>
      <c r="P124" s="73" t="s">
        <v>12</v>
      </c>
    </row>
    <row r="125" spans="1:28" ht="16.5" x14ac:dyDescent="0.3">
      <c r="A125" s="94" t="s">
        <v>83</v>
      </c>
      <c r="B125" s="144">
        <v>3220</v>
      </c>
      <c r="C125" s="144">
        <v>2778</v>
      </c>
      <c r="D125" s="144">
        <v>3130</v>
      </c>
      <c r="E125" s="144">
        <v>2971</v>
      </c>
      <c r="F125" s="144">
        <v>3157</v>
      </c>
      <c r="G125" s="144">
        <v>2984</v>
      </c>
      <c r="H125" s="120">
        <v>3215</v>
      </c>
      <c r="I125" s="120">
        <v>3101</v>
      </c>
      <c r="J125" s="120"/>
      <c r="K125" s="120"/>
      <c r="L125" s="120"/>
      <c r="M125" s="120"/>
      <c r="N125" s="120"/>
      <c r="O125" s="80"/>
      <c r="P125" s="80"/>
    </row>
    <row r="126" spans="1:28" ht="16.5" x14ac:dyDescent="0.3">
      <c r="A126" s="94" t="s">
        <v>84</v>
      </c>
      <c r="B126" s="145">
        <f>+B125/31</f>
        <v>103.87096774193549</v>
      </c>
      <c r="C126" s="145">
        <f>+C125/28</f>
        <v>99.214285714285708</v>
      </c>
      <c r="D126" s="145">
        <f>+D125/30</f>
        <v>104.33333333333333</v>
      </c>
      <c r="E126" s="145">
        <f>+E125/30</f>
        <v>99.033333333333331</v>
      </c>
      <c r="F126" s="145">
        <f>+F125/31</f>
        <v>101.83870967741936</v>
      </c>
      <c r="G126" s="145">
        <f t="shared" ref="G126:I126" si="27">+G125/31</f>
        <v>96.258064516129039</v>
      </c>
      <c r="H126" s="145">
        <f t="shared" si="27"/>
        <v>103.70967741935483</v>
      </c>
      <c r="I126" s="145">
        <f t="shared" si="27"/>
        <v>100.03225806451613</v>
      </c>
      <c r="J126" s="145"/>
      <c r="K126" s="145"/>
      <c r="L126" s="145"/>
      <c r="M126" s="85"/>
      <c r="N126" s="122"/>
      <c r="O126" s="167"/>
      <c r="P126" s="98"/>
    </row>
    <row r="127" spans="1:28" x14ac:dyDescent="0.25">
      <c r="A127" s="95"/>
      <c r="B127" s="139"/>
      <c r="C127" s="139"/>
      <c r="D127" s="139"/>
      <c r="E127" s="139"/>
      <c r="F127" s="139"/>
      <c r="G127" s="139"/>
      <c r="H127" s="139"/>
      <c r="I127" s="139"/>
      <c r="J127" s="139"/>
      <c r="K127" s="139"/>
      <c r="L127" s="139"/>
      <c r="M127" s="139"/>
      <c r="N127" s="139"/>
      <c r="O127" s="140"/>
      <c r="P127" s="140"/>
    </row>
  </sheetData>
  <autoFilter ref="A2:AS2"/>
  <sortState ref="A19:AN24">
    <sortCondition descending="1" ref="N19:N24"/>
  </sortState>
  <pageMargins left="0.31496062992125984" right="0.31496062992125984" top="0.35433070866141736" bottom="0.35433070866141736" header="0.31496062992125984" footer="0.31496062992125984"/>
  <pageSetup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Y332"/>
  <sheetViews>
    <sheetView topLeftCell="A306" zoomScale="80" zoomScaleNormal="80" workbookViewId="0">
      <selection activeCell="L320" sqref="L320:L327"/>
    </sheetView>
  </sheetViews>
  <sheetFormatPr baseColWidth="10" defaultRowHeight="16.5" x14ac:dyDescent="0.3"/>
  <cols>
    <col min="1" max="1" width="6.42578125" style="6" customWidth="1"/>
    <col min="2" max="2" width="6" style="6" bestFit="1" customWidth="1"/>
    <col min="3" max="3" width="9" style="6" customWidth="1"/>
    <col min="4" max="4" width="6" style="6" bestFit="1" customWidth="1"/>
    <col min="5" max="6" width="6.5703125" style="6" customWidth="1"/>
    <col min="7" max="7" width="4.7109375" style="6" customWidth="1"/>
    <col min="8" max="8" width="5.42578125" style="6" bestFit="1" customWidth="1"/>
    <col min="9" max="9" width="6" style="6" bestFit="1" customWidth="1"/>
    <col min="10" max="10" width="6.5703125" style="6" customWidth="1"/>
    <col min="11" max="11" width="6" style="6" bestFit="1" customWidth="1"/>
    <col min="12" max="13" width="6" style="6" customWidth="1"/>
    <col min="14" max="14" width="4.85546875" style="6" customWidth="1"/>
    <col min="15" max="15" width="5.42578125" style="6" bestFit="1" customWidth="1"/>
    <col min="16" max="17" width="5" style="6" bestFit="1" customWidth="1"/>
    <col min="18" max="18" width="4.42578125" style="6" bestFit="1" customWidth="1"/>
    <col min="19" max="20" width="4.42578125" style="6" customWidth="1"/>
    <col min="21" max="21" width="5" style="6" customWidth="1"/>
    <col min="22" max="22" width="5.42578125" style="6" bestFit="1" customWidth="1"/>
    <col min="23" max="23" width="6.42578125" style="6" customWidth="1"/>
    <col min="24" max="24" width="5.7109375" style="6" customWidth="1"/>
    <col min="25" max="25" width="5.5703125" style="6" customWidth="1"/>
    <col min="26" max="27" width="4.42578125" style="6" customWidth="1"/>
    <col min="28" max="28" width="6.140625" style="6" customWidth="1"/>
    <col min="29" max="29" width="5.42578125" style="6" bestFit="1" customWidth="1"/>
    <col min="30" max="30" width="6.28515625" style="6" customWidth="1"/>
    <col min="31" max="31" width="6" style="6" customWidth="1"/>
    <col min="32" max="32" width="6" style="6" bestFit="1" customWidth="1"/>
    <col min="33" max="34" width="6" style="6" customWidth="1"/>
    <col min="35" max="35" width="8" style="6" bestFit="1" customWidth="1"/>
    <col min="36" max="36" width="7.85546875" style="6" bestFit="1" customWidth="1"/>
    <col min="37" max="39" width="4.42578125" style="6" bestFit="1" customWidth="1"/>
    <col min="40" max="41" width="4.42578125" style="6" customWidth="1"/>
    <col min="42" max="42" width="11.42578125" style="6"/>
    <col min="43" max="43" width="5.42578125" style="6" bestFit="1" customWidth="1"/>
    <col min="44" max="46" width="4.42578125" style="6" bestFit="1" customWidth="1"/>
    <col min="47" max="48" width="4.42578125" style="6" customWidth="1"/>
    <col min="49" max="49" width="11.42578125" style="6"/>
    <col min="50" max="50" width="5.5703125" style="6" bestFit="1" customWidth="1"/>
    <col min="51" max="51" width="5.42578125" style="6" customWidth="1"/>
    <col min="52" max="53" width="5" style="6" bestFit="1" customWidth="1"/>
    <col min="54" max="55" width="5" style="6" customWidth="1"/>
    <col min="56" max="56" width="11.42578125" style="6"/>
    <col min="57" max="57" width="5.5703125" style="6" bestFit="1" customWidth="1"/>
    <col min="58" max="60" width="4.85546875" style="6" bestFit="1" customWidth="1"/>
    <col min="61" max="62" width="4.85546875" style="6" customWidth="1"/>
    <col min="63" max="64" width="5.5703125" style="6" bestFit="1" customWidth="1"/>
    <col min="65" max="65" width="6" style="6" bestFit="1" customWidth="1"/>
    <col min="66" max="66" width="6" style="6" customWidth="1"/>
    <col min="67" max="68" width="6" style="6" bestFit="1" customWidth="1"/>
    <col min="69" max="69" width="6" style="6" customWidth="1"/>
    <col min="70" max="70" width="6.42578125" style="6" bestFit="1" customWidth="1"/>
    <col min="71" max="71" width="4.85546875" style="6" bestFit="1" customWidth="1"/>
    <col min="72" max="72" width="4.85546875" style="6" customWidth="1"/>
    <col min="73" max="73" width="4.85546875" style="6" bestFit="1" customWidth="1"/>
    <col min="74" max="74" width="5.5703125" style="6" bestFit="1" customWidth="1"/>
    <col min="75" max="76" width="5" style="6" bestFit="1" customWidth="1"/>
    <col min="77" max="77" width="5" style="6" customWidth="1"/>
    <col min="78" max="78" width="6" style="6" customWidth="1"/>
    <col min="79" max="79" width="5.5703125" style="6" bestFit="1" customWidth="1"/>
    <col min="80" max="81" width="4.85546875" style="6" bestFit="1" customWidth="1"/>
    <col min="82" max="83" width="4.85546875" style="6" customWidth="1"/>
    <col min="84" max="84" width="5.5703125" style="6" bestFit="1" customWidth="1"/>
    <col min="85" max="86" width="4.85546875" style="6" bestFit="1" customWidth="1"/>
    <col min="87" max="87" width="4.85546875" style="6" customWidth="1"/>
    <col min="88" max="88" width="5.5703125" style="6" customWidth="1"/>
    <col min="89" max="89" width="5.5703125" style="6" bestFit="1" customWidth="1"/>
    <col min="90" max="91" width="4.85546875" style="6" bestFit="1" customWidth="1"/>
    <col min="92" max="92" width="4.85546875" style="6" customWidth="1"/>
    <col min="93" max="93" width="5" style="6" customWidth="1"/>
    <col min="94" max="94" width="5.5703125" style="6" bestFit="1" customWidth="1"/>
    <col min="95" max="96" width="5" style="6" bestFit="1" customWidth="1"/>
    <col min="97" max="97" width="5" style="6" customWidth="1"/>
    <col min="98" max="98" width="8.7109375" style="6" bestFit="1" customWidth="1"/>
    <col min="99" max="16384" width="11.42578125" style="6"/>
  </cols>
  <sheetData>
    <row r="1" spans="1:56" ht="20.25" x14ac:dyDescent="0.3">
      <c r="A1" s="181" t="s">
        <v>102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  <c r="AH1" s="181"/>
      <c r="AI1" s="181"/>
      <c r="AJ1" s="181"/>
      <c r="AK1" s="181"/>
      <c r="AL1" s="181"/>
      <c r="AM1" s="181"/>
      <c r="AN1" s="181"/>
      <c r="AO1" s="181"/>
      <c r="AP1" s="181"/>
      <c r="AQ1" s="181"/>
      <c r="AR1" s="181"/>
      <c r="AS1" s="181"/>
      <c r="AT1" s="181"/>
      <c r="AU1" s="181"/>
      <c r="AV1" s="181"/>
      <c r="AW1" s="181"/>
      <c r="AX1" s="181"/>
      <c r="AY1" s="181"/>
      <c r="AZ1" s="181"/>
      <c r="BA1" s="181"/>
      <c r="BB1" s="181"/>
      <c r="BC1" s="181"/>
      <c r="BD1" s="181"/>
    </row>
    <row r="2" spans="1:56" s="43" customFormat="1" x14ac:dyDescent="0.3">
      <c r="A2" s="182" t="s">
        <v>13</v>
      </c>
      <c r="B2" s="182"/>
      <c r="C2" s="182"/>
      <c r="D2" s="182"/>
      <c r="E2" s="64"/>
      <c r="F2" s="146"/>
      <c r="H2" s="182" t="s">
        <v>14</v>
      </c>
      <c r="I2" s="182"/>
      <c r="J2" s="182"/>
      <c r="K2" s="182"/>
      <c r="L2" s="64"/>
      <c r="M2" s="146"/>
      <c r="O2" s="182" t="s">
        <v>103</v>
      </c>
      <c r="P2" s="182"/>
      <c r="Q2" s="182"/>
      <c r="R2" s="182"/>
      <c r="S2" s="64"/>
      <c r="T2" s="146"/>
      <c r="V2" s="182" t="s">
        <v>16</v>
      </c>
      <c r="W2" s="182"/>
      <c r="X2" s="182"/>
      <c r="Y2" s="182"/>
      <c r="Z2" s="64"/>
      <c r="AA2" s="146"/>
      <c r="AC2" s="182" t="s">
        <v>52</v>
      </c>
      <c r="AD2" s="182"/>
      <c r="AE2" s="182"/>
      <c r="AF2" s="182"/>
      <c r="AG2" s="64"/>
      <c r="AH2" s="146"/>
      <c r="AJ2" s="182" t="s">
        <v>104</v>
      </c>
      <c r="AK2" s="182"/>
      <c r="AL2" s="182"/>
      <c r="AM2" s="182"/>
      <c r="AN2" s="64"/>
      <c r="AO2" s="146"/>
      <c r="AQ2" s="182" t="s">
        <v>19</v>
      </c>
      <c r="AR2" s="182"/>
      <c r="AS2" s="182"/>
      <c r="AT2" s="182"/>
      <c r="AU2" s="64"/>
      <c r="AV2" s="146"/>
      <c r="AX2" s="182" t="s">
        <v>8</v>
      </c>
      <c r="AY2" s="182"/>
      <c r="AZ2" s="182"/>
      <c r="BA2" s="182"/>
      <c r="BB2" s="64"/>
      <c r="BC2" s="146"/>
    </row>
    <row r="3" spans="1:56" x14ac:dyDescent="0.3">
      <c r="A3" s="16" t="s">
        <v>7</v>
      </c>
      <c r="B3" s="16">
        <v>2017</v>
      </c>
      <c r="C3" s="16">
        <v>2018</v>
      </c>
      <c r="D3" s="16">
        <v>2019</v>
      </c>
      <c r="H3" s="16" t="s">
        <v>7</v>
      </c>
      <c r="I3" s="16">
        <v>2017</v>
      </c>
      <c r="J3" s="16">
        <v>2018</v>
      </c>
      <c r="K3" s="16">
        <v>2019</v>
      </c>
      <c r="O3" s="16" t="s">
        <v>7</v>
      </c>
      <c r="P3" s="16">
        <v>2017</v>
      </c>
      <c r="Q3" s="16">
        <v>2018</v>
      </c>
      <c r="R3" s="16">
        <v>2019</v>
      </c>
      <c r="V3" s="16" t="s">
        <v>7</v>
      </c>
      <c r="W3" s="16">
        <v>2017</v>
      </c>
      <c r="X3" s="16">
        <v>2018</v>
      </c>
      <c r="Y3" s="16">
        <v>2019</v>
      </c>
      <c r="Z3" s="16"/>
      <c r="AA3" s="16"/>
      <c r="AC3" s="16" t="s">
        <v>7</v>
      </c>
      <c r="AD3" s="16">
        <v>2017</v>
      </c>
      <c r="AE3" s="16">
        <v>2018</v>
      </c>
      <c r="AF3" s="16">
        <v>2019</v>
      </c>
      <c r="AG3" s="16"/>
      <c r="AH3" s="16"/>
      <c r="AJ3" s="16" t="s">
        <v>7</v>
      </c>
      <c r="AK3" s="16">
        <v>2017</v>
      </c>
      <c r="AL3" s="16">
        <v>2018</v>
      </c>
      <c r="AM3" s="16">
        <v>2019</v>
      </c>
      <c r="AQ3" s="16" t="s">
        <v>7</v>
      </c>
      <c r="AR3" s="16">
        <v>2017</v>
      </c>
      <c r="AS3" s="16">
        <v>2018</v>
      </c>
      <c r="AT3" s="16">
        <v>2019</v>
      </c>
      <c r="AU3" s="16"/>
      <c r="AV3" s="16"/>
      <c r="AX3" s="16" t="s">
        <v>7</v>
      </c>
      <c r="AY3" s="16">
        <v>2017</v>
      </c>
      <c r="AZ3" s="16">
        <v>2018</v>
      </c>
      <c r="BA3" s="16">
        <v>2019</v>
      </c>
      <c r="BB3" s="16"/>
      <c r="BC3" s="16"/>
      <c r="BD3" s="49" t="s">
        <v>123</v>
      </c>
    </row>
    <row r="4" spans="1:56" x14ac:dyDescent="0.3">
      <c r="A4" s="14" t="s">
        <v>0</v>
      </c>
      <c r="B4" s="15">
        <v>95</v>
      </c>
      <c r="C4" s="15">
        <v>113</v>
      </c>
      <c r="D4" s="15">
        <v>139</v>
      </c>
      <c r="H4" s="14" t="s">
        <v>66</v>
      </c>
      <c r="I4" s="15">
        <v>65</v>
      </c>
      <c r="J4" s="15">
        <v>114</v>
      </c>
      <c r="K4" s="15">
        <v>111</v>
      </c>
      <c r="O4" s="14" t="s">
        <v>66</v>
      </c>
      <c r="P4" s="15">
        <v>110</v>
      </c>
      <c r="Q4" s="15">
        <v>131</v>
      </c>
      <c r="R4" s="15">
        <v>140</v>
      </c>
      <c r="S4" s="15"/>
      <c r="T4" s="15"/>
      <c r="V4" s="14" t="s">
        <v>66</v>
      </c>
      <c r="W4" s="15">
        <v>105</v>
      </c>
      <c r="X4" s="15">
        <v>85</v>
      </c>
      <c r="Y4" s="15">
        <v>74</v>
      </c>
      <c r="Z4" s="15"/>
      <c r="AA4" s="15"/>
      <c r="AC4" s="14" t="s">
        <v>66</v>
      </c>
      <c r="AD4" s="15">
        <v>48</v>
      </c>
      <c r="AE4" s="15">
        <v>53</v>
      </c>
      <c r="AF4" s="15">
        <v>49</v>
      </c>
      <c r="AG4" s="15"/>
      <c r="AH4" s="15"/>
      <c r="AJ4" s="14" t="s">
        <v>66</v>
      </c>
      <c r="AK4" s="15">
        <v>183</v>
      </c>
      <c r="AL4" s="15">
        <v>68</v>
      </c>
      <c r="AM4" s="15">
        <v>36</v>
      </c>
      <c r="AQ4" s="14" t="s">
        <v>66</v>
      </c>
      <c r="AR4" s="15">
        <v>3</v>
      </c>
      <c r="AS4" s="15">
        <v>10</v>
      </c>
      <c r="AT4" s="15">
        <v>4</v>
      </c>
      <c r="AU4" s="15"/>
      <c r="AV4" s="15"/>
      <c r="AX4" s="14" t="s">
        <v>66</v>
      </c>
      <c r="AY4" s="14">
        <f>SUM(B4+I4+P4+W4+AD4+AK4+AR4)</f>
        <v>609</v>
      </c>
      <c r="AZ4" s="14">
        <f t="shared" ref="AZ4:BA15" si="0">SUM(C4+J4+Q4+X4+AE4+AL4+AS4)</f>
        <v>574</v>
      </c>
      <c r="BA4" s="14">
        <f t="shared" si="0"/>
        <v>553</v>
      </c>
      <c r="BB4" s="14"/>
      <c r="BC4" s="14"/>
      <c r="BD4" s="44">
        <f t="shared" ref="BD4:BD14" si="1">+(BB4-BA4)/BA4</f>
        <v>-1</v>
      </c>
    </row>
    <row r="5" spans="1:56" x14ac:dyDescent="0.3">
      <c r="A5" s="14" t="s">
        <v>1</v>
      </c>
      <c r="B5" s="15">
        <v>100</v>
      </c>
      <c r="C5" s="15">
        <v>92</v>
      </c>
      <c r="D5" s="15">
        <v>104</v>
      </c>
      <c r="H5" s="14" t="s">
        <v>67</v>
      </c>
      <c r="I5" s="15">
        <v>54</v>
      </c>
      <c r="J5" s="15">
        <v>105</v>
      </c>
      <c r="K5" s="15">
        <v>111</v>
      </c>
      <c r="O5" s="14" t="s">
        <v>67</v>
      </c>
      <c r="P5" s="15">
        <v>80</v>
      </c>
      <c r="Q5" s="15">
        <v>121</v>
      </c>
      <c r="R5" s="15">
        <v>118</v>
      </c>
      <c r="S5" s="15"/>
      <c r="T5" s="15"/>
      <c r="V5" s="14" t="s">
        <v>67</v>
      </c>
      <c r="W5" s="15">
        <v>53</v>
      </c>
      <c r="X5" s="15">
        <v>67</v>
      </c>
      <c r="Y5" s="15">
        <v>64</v>
      </c>
      <c r="Z5" s="15"/>
      <c r="AA5" s="15"/>
      <c r="AC5" s="14" t="s">
        <v>67</v>
      </c>
      <c r="AD5" s="15">
        <v>38</v>
      </c>
      <c r="AE5" s="15">
        <v>57</v>
      </c>
      <c r="AF5" s="15">
        <v>68</v>
      </c>
      <c r="AG5" s="15"/>
      <c r="AH5" s="15"/>
      <c r="AJ5" s="14" t="s">
        <v>67</v>
      </c>
      <c r="AK5" s="15">
        <v>138</v>
      </c>
      <c r="AL5" s="15">
        <v>42</v>
      </c>
      <c r="AM5" s="15">
        <v>42</v>
      </c>
      <c r="AQ5" s="14" t="s">
        <v>67</v>
      </c>
      <c r="AR5" s="15">
        <v>6</v>
      </c>
      <c r="AS5" s="15">
        <v>5</v>
      </c>
      <c r="AT5" s="15">
        <v>2</v>
      </c>
      <c r="AU5" s="15"/>
      <c r="AV5" s="15"/>
      <c r="AX5" s="14" t="s">
        <v>67</v>
      </c>
      <c r="AY5" s="14">
        <f>SUM(B5+I5+P5+W5+AD5+AK5+AR5)</f>
        <v>469</v>
      </c>
      <c r="AZ5" s="14">
        <f t="shared" si="0"/>
        <v>489</v>
      </c>
      <c r="BA5" s="14">
        <f t="shared" si="0"/>
        <v>509</v>
      </c>
      <c r="BB5" s="14"/>
      <c r="BC5" s="14"/>
      <c r="BD5" s="44">
        <f t="shared" si="1"/>
        <v>-1</v>
      </c>
    </row>
    <row r="6" spans="1:56" x14ac:dyDescent="0.3">
      <c r="A6" s="14" t="s">
        <v>2</v>
      </c>
      <c r="B6" s="15">
        <v>150</v>
      </c>
      <c r="C6" s="15">
        <v>106</v>
      </c>
      <c r="D6" s="15">
        <v>114</v>
      </c>
      <c r="H6" s="14" t="s">
        <v>68</v>
      </c>
      <c r="I6" s="15">
        <v>147</v>
      </c>
      <c r="J6" s="15">
        <v>117</v>
      </c>
      <c r="K6" s="15">
        <v>122</v>
      </c>
      <c r="O6" s="14" t="s">
        <v>68</v>
      </c>
      <c r="P6" s="15">
        <v>137</v>
      </c>
      <c r="Q6" s="15">
        <v>144</v>
      </c>
      <c r="R6" s="15">
        <v>133</v>
      </c>
      <c r="S6" s="15"/>
      <c r="T6" s="15"/>
      <c r="V6" s="14" t="s">
        <v>68</v>
      </c>
      <c r="W6" s="15">
        <v>75</v>
      </c>
      <c r="X6" s="15">
        <v>39</v>
      </c>
      <c r="Y6" s="15">
        <v>78</v>
      </c>
      <c r="Z6" s="15"/>
      <c r="AA6" s="15"/>
      <c r="AC6" s="14" t="s">
        <v>68</v>
      </c>
      <c r="AD6" s="15">
        <v>64</v>
      </c>
      <c r="AE6" s="15">
        <v>63</v>
      </c>
      <c r="AF6" s="15">
        <v>65</v>
      </c>
      <c r="AG6" s="15"/>
      <c r="AH6" s="15"/>
      <c r="AJ6" s="14" t="s">
        <v>68</v>
      </c>
      <c r="AK6" s="15">
        <v>35</v>
      </c>
      <c r="AL6" s="15">
        <v>52</v>
      </c>
      <c r="AM6" s="15">
        <v>36</v>
      </c>
      <c r="AQ6" s="14" t="s">
        <v>68</v>
      </c>
      <c r="AR6" s="15">
        <v>6</v>
      </c>
      <c r="AS6" s="15">
        <v>2</v>
      </c>
      <c r="AT6" s="15">
        <v>0</v>
      </c>
      <c r="AU6" s="15"/>
      <c r="AV6" s="15"/>
      <c r="AX6" s="14" t="s">
        <v>68</v>
      </c>
      <c r="AY6" s="14">
        <f t="shared" ref="AY6:AY14" si="2">SUM(B6+I6+P6+W6+AD6+AK6+AR6)</f>
        <v>614</v>
      </c>
      <c r="AZ6" s="14">
        <f t="shared" si="0"/>
        <v>523</v>
      </c>
      <c r="BA6" s="14">
        <f t="shared" si="0"/>
        <v>548</v>
      </c>
      <c r="BB6" s="14"/>
      <c r="BC6" s="14"/>
      <c r="BD6" s="44">
        <f t="shared" si="1"/>
        <v>-1</v>
      </c>
    </row>
    <row r="7" spans="1:56" x14ac:dyDescent="0.3">
      <c r="A7" s="14" t="s">
        <v>3</v>
      </c>
      <c r="B7" s="15">
        <v>101</v>
      </c>
      <c r="C7" s="15">
        <v>90</v>
      </c>
      <c r="D7" s="15">
        <v>121</v>
      </c>
      <c r="H7" s="14" t="s">
        <v>69</v>
      </c>
      <c r="I7" s="15">
        <v>114</v>
      </c>
      <c r="J7" s="15">
        <v>133</v>
      </c>
      <c r="K7" s="15">
        <v>114</v>
      </c>
      <c r="O7" s="14" t="s">
        <v>69</v>
      </c>
      <c r="P7" s="15">
        <v>108</v>
      </c>
      <c r="Q7" s="15">
        <v>144</v>
      </c>
      <c r="R7" s="15">
        <v>119</v>
      </c>
      <c r="S7" s="15"/>
      <c r="T7" s="15"/>
      <c r="V7" s="14" t="s">
        <v>69</v>
      </c>
      <c r="W7" s="15">
        <v>80</v>
      </c>
      <c r="X7" s="15">
        <v>53</v>
      </c>
      <c r="Y7" s="15">
        <v>62</v>
      </c>
      <c r="Z7" s="15"/>
      <c r="AA7" s="15"/>
      <c r="AC7" s="14" t="s">
        <v>69</v>
      </c>
      <c r="AD7" s="15">
        <v>73</v>
      </c>
      <c r="AE7" s="15">
        <v>53</v>
      </c>
      <c r="AF7" s="15">
        <v>49</v>
      </c>
      <c r="AG7" s="15"/>
      <c r="AH7" s="15"/>
      <c r="AJ7" s="14" t="s">
        <v>69</v>
      </c>
      <c r="AK7" s="15">
        <v>49</v>
      </c>
      <c r="AL7" s="15">
        <v>71</v>
      </c>
      <c r="AM7" s="15">
        <v>66</v>
      </c>
      <c r="AQ7" s="14" t="s">
        <v>69</v>
      </c>
      <c r="AR7" s="15">
        <v>6</v>
      </c>
      <c r="AS7" s="15">
        <v>0</v>
      </c>
      <c r="AT7" s="15">
        <v>0</v>
      </c>
      <c r="AU7" s="15"/>
      <c r="AV7" s="15"/>
      <c r="AX7" s="14" t="s">
        <v>69</v>
      </c>
      <c r="AY7" s="14">
        <f t="shared" si="2"/>
        <v>531</v>
      </c>
      <c r="AZ7" s="14">
        <f t="shared" si="0"/>
        <v>544</v>
      </c>
      <c r="BA7" s="14">
        <f t="shared" si="0"/>
        <v>531</v>
      </c>
      <c r="BB7" s="14"/>
      <c r="BC7" s="14"/>
      <c r="BD7" s="44">
        <f t="shared" si="1"/>
        <v>-1</v>
      </c>
    </row>
    <row r="8" spans="1:56" x14ac:dyDescent="0.3">
      <c r="A8" s="14" t="s">
        <v>4</v>
      </c>
      <c r="B8" s="15">
        <v>104</v>
      </c>
      <c r="C8" s="15">
        <v>118</v>
      </c>
      <c r="D8" s="15">
        <v>134</v>
      </c>
      <c r="H8" s="14" t="s">
        <v>71</v>
      </c>
      <c r="I8" s="15">
        <v>129</v>
      </c>
      <c r="J8" s="15">
        <v>96</v>
      </c>
      <c r="K8" s="15">
        <v>119</v>
      </c>
      <c r="O8" s="14" t="s">
        <v>71</v>
      </c>
      <c r="P8" s="15">
        <v>114</v>
      </c>
      <c r="Q8" s="15">
        <v>131</v>
      </c>
      <c r="R8" s="15">
        <v>137</v>
      </c>
      <c r="S8" s="15"/>
      <c r="T8" s="15"/>
      <c r="V8" s="14" t="s">
        <v>71</v>
      </c>
      <c r="W8" s="15">
        <v>60</v>
      </c>
      <c r="X8" s="15">
        <v>80</v>
      </c>
      <c r="Y8" s="15">
        <v>80</v>
      </c>
      <c r="Z8" s="15"/>
      <c r="AA8" s="15"/>
      <c r="AC8" s="14" t="s">
        <v>71</v>
      </c>
      <c r="AD8" s="15">
        <v>53</v>
      </c>
      <c r="AE8" s="15">
        <v>68</v>
      </c>
      <c r="AF8" s="15">
        <v>68</v>
      </c>
      <c r="AG8" s="15"/>
      <c r="AH8" s="15"/>
      <c r="AJ8" s="14" t="s">
        <v>71</v>
      </c>
      <c r="AK8" s="15">
        <v>56</v>
      </c>
      <c r="AL8" s="15">
        <v>56</v>
      </c>
      <c r="AM8" s="15">
        <v>42</v>
      </c>
      <c r="AQ8" s="14" t="s">
        <v>71</v>
      </c>
      <c r="AR8" s="15">
        <v>2</v>
      </c>
      <c r="AS8" s="15">
        <v>4</v>
      </c>
      <c r="AT8" s="15">
        <v>0</v>
      </c>
      <c r="AU8" s="15"/>
      <c r="AV8" s="15"/>
      <c r="AX8" s="14" t="s">
        <v>71</v>
      </c>
      <c r="AY8" s="14">
        <f t="shared" si="2"/>
        <v>518</v>
      </c>
      <c r="AZ8" s="14">
        <f t="shared" si="0"/>
        <v>553</v>
      </c>
      <c r="BA8" s="14">
        <f t="shared" si="0"/>
        <v>580</v>
      </c>
      <c r="BB8" s="14"/>
      <c r="BC8" s="14"/>
      <c r="BD8" s="44">
        <f t="shared" si="1"/>
        <v>-1</v>
      </c>
    </row>
    <row r="9" spans="1:56" x14ac:dyDescent="0.3">
      <c r="A9" s="14" t="s">
        <v>5</v>
      </c>
      <c r="B9" s="15">
        <v>115</v>
      </c>
      <c r="C9" s="15">
        <v>138</v>
      </c>
      <c r="D9" s="15">
        <v>135</v>
      </c>
      <c r="H9" s="14" t="s">
        <v>72</v>
      </c>
      <c r="I9" s="15">
        <v>144</v>
      </c>
      <c r="J9" s="15">
        <v>118</v>
      </c>
      <c r="K9" s="15">
        <v>117</v>
      </c>
      <c r="O9" s="14" t="s">
        <v>72</v>
      </c>
      <c r="P9" s="15">
        <v>97</v>
      </c>
      <c r="Q9" s="15">
        <v>138</v>
      </c>
      <c r="R9" s="15">
        <v>125</v>
      </c>
      <c r="S9" s="15"/>
      <c r="T9" s="15"/>
      <c r="V9" s="14" t="s">
        <v>72</v>
      </c>
      <c r="W9" s="15">
        <v>70</v>
      </c>
      <c r="X9" s="15">
        <v>65</v>
      </c>
      <c r="Y9" s="15">
        <v>80</v>
      </c>
      <c r="Z9" s="15"/>
      <c r="AA9" s="15"/>
      <c r="AC9" s="14" t="s">
        <v>72</v>
      </c>
      <c r="AD9" s="15">
        <v>65</v>
      </c>
      <c r="AE9" s="15">
        <v>65</v>
      </c>
      <c r="AF9" s="15">
        <v>74</v>
      </c>
      <c r="AG9" s="15"/>
      <c r="AH9" s="15"/>
      <c r="AJ9" s="14" t="s">
        <v>72</v>
      </c>
      <c r="AK9" s="15">
        <v>61</v>
      </c>
      <c r="AL9" s="15">
        <v>65</v>
      </c>
      <c r="AM9" s="15">
        <v>45</v>
      </c>
      <c r="AQ9" s="14" t="s">
        <v>72</v>
      </c>
      <c r="AR9" s="15">
        <v>0</v>
      </c>
      <c r="AS9" s="15">
        <v>0</v>
      </c>
      <c r="AT9" s="15">
        <v>0</v>
      </c>
      <c r="AU9" s="15"/>
      <c r="AV9" s="15"/>
      <c r="AX9" s="14" t="s">
        <v>72</v>
      </c>
      <c r="AY9" s="14">
        <f t="shared" si="2"/>
        <v>552</v>
      </c>
      <c r="AZ9" s="14">
        <f t="shared" si="0"/>
        <v>589</v>
      </c>
      <c r="BA9" s="14">
        <f t="shared" si="0"/>
        <v>576</v>
      </c>
      <c r="BB9" s="14"/>
      <c r="BC9" s="14"/>
      <c r="BD9" s="44">
        <f t="shared" si="1"/>
        <v>-1</v>
      </c>
    </row>
    <row r="10" spans="1:56" x14ac:dyDescent="0.3">
      <c r="A10" s="14" t="s">
        <v>6</v>
      </c>
      <c r="B10" s="15">
        <v>120</v>
      </c>
      <c r="C10" s="15">
        <v>110</v>
      </c>
      <c r="D10" s="15">
        <v>140</v>
      </c>
      <c r="H10" s="14" t="s">
        <v>60</v>
      </c>
      <c r="I10" s="15">
        <v>149</v>
      </c>
      <c r="J10" s="15">
        <v>137</v>
      </c>
      <c r="K10" s="15">
        <v>118</v>
      </c>
      <c r="O10" s="14" t="s">
        <v>60</v>
      </c>
      <c r="P10" s="15">
        <v>121</v>
      </c>
      <c r="Q10" s="15">
        <v>134</v>
      </c>
      <c r="R10" s="15">
        <v>139</v>
      </c>
      <c r="S10" s="15"/>
      <c r="T10" s="15"/>
      <c r="V10" s="14" t="s">
        <v>60</v>
      </c>
      <c r="W10" s="15">
        <v>67</v>
      </c>
      <c r="X10" s="15">
        <v>72</v>
      </c>
      <c r="Y10" s="15">
        <v>84</v>
      </c>
      <c r="Z10" s="15"/>
      <c r="AA10" s="15"/>
      <c r="AC10" s="14" t="s">
        <v>60</v>
      </c>
      <c r="AD10" s="15">
        <v>79</v>
      </c>
      <c r="AE10" s="15">
        <v>58</v>
      </c>
      <c r="AF10" s="15">
        <v>68</v>
      </c>
      <c r="AG10" s="15"/>
      <c r="AH10" s="15"/>
      <c r="AJ10" s="14" t="s">
        <v>60</v>
      </c>
      <c r="AK10" s="15">
        <v>44</v>
      </c>
      <c r="AL10" s="15">
        <v>79</v>
      </c>
      <c r="AM10" s="15">
        <v>37</v>
      </c>
      <c r="AQ10" s="14" t="s">
        <v>60</v>
      </c>
      <c r="AR10" s="15">
        <v>7</v>
      </c>
      <c r="AS10" s="15">
        <v>9</v>
      </c>
      <c r="AT10" s="15">
        <v>0</v>
      </c>
      <c r="AU10" s="15"/>
      <c r="AV10" s="15"/>
      <c r="AX10" s="14" t="s">
        <v>60</v>
      </c>
      <c r="AY10" s="14">
        <f t="shared" si="2"/>
        <v>587</v>
      </c>
      <c r="AZ10" s="14">
        <f t="shared" si="0"/>
        <v>599</v>
      </c>
      <c r="BA10" s="14">
        <f t="shared" si="0"/>
        <v>586</v>
      </c>
      <c r="BB10" s="14"/>
      <c r="BC10" s="14"/>
      <c r="BD10" s="44">
        <f t="shared" si="1"/>
        <v>-1</v>
      </c>
    </row>
    <row r="11" spans="1:56" x14ac:dyDescent="0.3">
      <c r="A11" s="14" t="s">
        <v>85</v>
      </c>
      <c r="B11" s="15">
        <v>144</v>
      </c>
      <c r="C11" s="15">
        <v>112</v>
      </c>
      <c r="D11" s="15">
        <v>137</v>
      </c>
      <c r="H11" s="14" t="s">
        <v>61</v>
      </c>
      <c r="I11" s="15">
        <v>118</v>
      </c>
      <c r="J11" s="15">
        <v>100</v>
      </c>
      <c r="K11" s="15">
        <v>115</v>
      </c>
      <c r="O11" s="14" t="s">
        <v>61</v>
      </c>
      <c r="P11" s="15">
        <v>132</v>
      </c>
      <c r="Q11" s="15">
        <v>125</v>
      </c>
      <c r="R11" s="15">
        <v>136</v>
      </c>
      <c r="S11" s="15"/>
      <c r="T11" s="15"/>
      <c r="V11" s="14" t="s">
        <v>61</v>
      </c>
      <c r="W11" s="15">
        <v>87</v>
      </c>
      <c r="X11" s="15">
        <v>79</v>
      </c>
      <c r="Y11" s="15">
        <v>72</v>
      </c>
      <c r="Z11" s="15"/>
      <c r="AA11" s="15"/>
      <c r="AC11" s="14" t="s">
        <v>61</v>
      </c>
      <c r="AD11" s="15">
        <v>60</v>
      </c>
      <c r="AE11" s="15">
        <v>62</v>
      </c>
      <c r="AF11" s="15">
        <v>74</v>
      </c>
      <c r="AG11" s="15"/>
      <c r="AH11" s="15"/>
      <c r="AJ11" s="14" t="s">
        <v>61</v>
      </c>
      <c r="AK11" s="15">
        <v>37</v>
      </c>
      <c r="AL11" s="15">
        <v>99</v>
      </c>
      <c r="AM11" s="15">
        <v>49</v>
      </c>
      <c r="AQ11" s="14" t="s">
        <v>61</v>
      </c>
      <c r="AR11" s="15">
        <v>6</v>
      </c>
      <c r="AS11" s="15">
        <v>8</v>
      </c>
      <c r="AT11" s="15">
        <v>0</v>
      </c>
      <c r="AU11" s="15"/>
      <c r="AV11" s="15"/>
      <c r="AX11" s="14" t="s">
        <v>61</v>
      </c>
      <c r="AY11" s="14">
        <f t="shared" si="2"/>
        <v>584</v>
      </c>
      <c r="AZ11" s="14">
        <f t="shared" si="0"/>
        <v>585</v>
      </c>
      <c r="BA11" s="14">
        <f t="shared" si="0"/>
        <v>583</v>
      </c>
      <c r="BB11" s="14"/>
      <c r="BC11" s="14"/>
      <c r="BD11" s="44">
        <f t="shared" si="1"/>
        <v>-1</v>
      </c>
    </row>
    <row r="12" spans="1:56" x14ac:dyDescent="0.3">
      <c r="A12" s="14" t="s">
        <v>105</v>
      </c>
      <c r="B12" s="15">
        <v>120</v>
      </c>
      <c r="C12" s="15">
        <v>130</v>
      </c>
      <c r="D12" s="15"/>
      <c r="H12" s="14" t="s">
        <v>62</v>
      </c>
      <c r="I12" s="15">
        <v>143</v>
      </c>
      <c r="J12" s="15">
        <v>131</v>
      </c>
      <c r="K12" s="15"/>
      <c r="O12" s="14" t="s">
        <v>62</v>
      </c>
      <c r="P12" s="15">
        <v>130</v>
      </c>
      <c r="Q12" s="15">
        <v>121</v>
      </c>
      <c r="R12" s="15"/>
      <c r="S12" s="15"/>
      <c r="T12" s="15"/>
      <c r="V12" s="14" t="s">
        <v>62</v>
      </c>
      <c r="W12" s="15">
        <v>61</v>
      </c>
      <c r="X12" s="15">
        <v>85</v>
      </c>
      <c r="Y12" s="15"/>
      <c r="Z12" s="15"/>
      <c r="AA12" s="15"/>
      <c r="AC12" s="14" t="s">
        <v>62</v>
      </c>
      <c r="AD12" s="6">
        <v>69</v>
      </c>
      <c r="AE12" s="6">
        <v>71</v>
      </c>
      <c r="AJ12" s="14" t="s">
        <v>62</v>
      </c>
      <c r="AK12" s="15">
        <v>31</v>
      </c>
      <c r="AL12" s="15">
        <v>62</v>
      </c>
      <c r="AM12" s="15"/>
      <c r="AQ12" s="14" t="s">
        <v>62</v>
      </c>
      <c r="AR12" s="6">
        <v>2</v>
      </c>
      <c r="AS12" s="6">
        <v>5</v>
      </c>
      <c r="AX12" s="14" t="s">
        <v>62</v>
      </c>
      <c r="AY12" s="14">
        <f t="shared" si="2"/>
        <v>556</v>
      </c>
      <c r="AZ12" s="14">
        <f t="shared" si="0"/>
        <v>605</v>
      </c>
      <c r="BA12" s="14"/>
      <c r="BB12" s="14"/>
      <c r="BC12" s="14"/>
      <c r="BD12" s="44" t="e">
        <f t="shared" si="1"/>
        <v>#DIV/0!</v>
      </c>
    </row>
    <row r="13" spans="1:56" x14ac:dyDescent="0.3">
      <c r="A13" s="14" t="s">
        <v>106</v>
      </c>
      <c r="B13" s="14">
        <v>124</v>
      </c>
      <c r="C13" s="14">
        <v>125</v>
      </c>
      <c r="D13" s="14"/>
      <c r="H13" s="14" t="s">
        <v>63</v>
      </c>
      <c r="I13" s="14">
        <v>181</v>
      </c>
      <c r="J13" s="14">
        <v>112</v>
      </c>
      <c r="K13" s="14"/>
      <c r="O13" s="14" t="s">
        <v>63</v>
      </c>
      <c r="P13" s="14">
        <v>150</v>
      </c>
      <c r="Q13" s="14">
        <v>132</v>
      </c>
      <c r="R13" s="14"/>
      <c r="S13" s="14"/>
      <c r="T13" s="14"/>
      <c r="V13" s="14" t="s">
        <v>63</v>
      </c>
      <c r="W13" s="14">
        <v>75</v>
      </c>
      <c r="X13" s="14">
        <v>76</v>
      </c>
      <c r="Y13" s="14"/>
      <c r="Z13" s="14"/>
      <c r="AA13" s="14"/>
      <c r="AC13" s="14" t="s">
        <v>63</v>
      </c>
      <c r="AD13" s="14">
        <v>75</v>
      </c>
      <c r="AE13" s="14">
        <v>53</v>
      </c>
      <c r="AF13" s="14"/>
      <c r="AG13" s="14"/>
      <c r="AH13" s="14"/>
      <c r="AJ13" s="14" t="s">
        <v>63</v>
      </c>
      <c r="AK13" s="6">
        <v>41</v>
      </c>
      <c r="AL13" s="6">
        <v>36</v>
      </c>
      <c r="AQ13" s="14" t="s">
        <v>63</v>
      </c>
      <c r="AR13" s="6">
        <v>4</v>
      </c>
      <c r="AS13" s="6">
        <v>7</v>
      </c>
      <c r="AX13" s="14" t="s">
        <v>63</v>
      </c>
      <c r="AY13" s="14">
        <f t="shared" si="2"/>
        <v>650</v>
      </c>
      <c r="AZ13" s="14">
        <f t="shared" si="0"/>
        <v>541</v>
      </c>
      <c r="BA13" s="14"/>
      <c r="BB13" s="14"/>
      <c r="BC13" s="14"/>
      <c r="BD13" s="44" t="e">
        <f t="shared" si="1"/>
        <v>#DIV/0!</v>
      </c>
    </row>
    <row r="14" spans="1:56" x14ac:dyDescent="0.3">
      <c r="A14" s="14" t="s">
        <v>107</v>
      </c>
      <c r="B14" s="6">
        <v>129</v>
      </c>
      <c r="C14" s="6">
        <v>139</v>
      </c>
      <c r="H14" s="14" t="s">
        <v>64</v>
      </c>
      <c r="I14" s="6">
        <v>136</v>
      </c>
      <c r="J14" s="6">
        <v>112</v>
      </c>
      <c r="O14" s="14" t="s">
        <v>64</v>
      </c>
      <c r="P14" s="6">
        <v>149</v>
      </c>
      <c r="Q14" s="6">
        <v>134</v>
      </c>
      <c r="V14" s="14" t="s">
        <v>64</v>
      </c>
      <c r="W14" s="6">
        <v>65</v>
      </c>
      <c r="X14" s="6">
        <v>83</v>
      </c>
      <c r="AC14" s="14" t="s">
        <v>64</v>
      </c>
      <c r="AD14" s="6">
        <v>67</v>
      </c>
      <c r="AE14" s="6">
        <v>58</v>
      </c>
      <c r="AJ14" s="14" t="s">
        <v>64</v>
      </c>
      <c r="AK14" s="6">
        <v>28</v>
      </c>
      <c r="AL14" s="6">
        <v>44</v>
      </c>
      <c r="AQ14" s="14" t="s">
        <v>64</v>
      </c>
      <c r="AR14" s="6">
        <v>3</v>
      </c>
      <c r="AS14" s="6">
        <v>3</v>
      </c>
      <c r="AX14" s="14" t="s">
        <v>64</v>
      </c>
      <c r="AY14" s="14">
        <f t="shared" si="2"/>
        <v>577</v>
      </c>
      <c r="AZ14" s="14">
        <f t="shared" si="0"/>
        <v>573</v>
      </c>
      <c r="BA14" s="14"/>
      <c r="BB14" s="14"/>
      <c r="BC14" s="14"/>
      <c r="BD14" s="44" t="e">
        <f t="shared" si="1"/>
        <v>#DIV/0!</v>
      </c>
    </row>
    <row r="15" spans="1:56" x14ac:dyDescent="0.3">
      <c r="A15" s="14" t="s">
        <v>108</v>
      </c>
      <c r="B15" s="15">
        <v>111</v>
      </c>
      <c r="C15" s="6">
        <v>118</v>
      </c>
      <c r="H15" s="14" t="s">
        <v>65</v>
      </c>
      <c r="I15" s="15"/>
      <c r="J15" s="6">
        <v>117</v>
      </c>
      <c r="O15" s="14" t="s">
        <v>65</v>
      </c>
      <c r="P15" s="15"/>
      <c r="Q15" s="6">
        <v>131</v>
      </c>
      <c r="V15" s="14" t="s">
        <v>65</v>
      </c>
      <c r="W15" s="15"/>
      <c r="X15" s="6">
        <v>76</v>
      </c>
      <c r="AC15" s="14" t="s">
        <v>65</v>
      </c>
      <c r="AD15" s="15"/>
      <c r="AE15" s="6">
        <v>68</v>
      </c>
      <c r="AJ15" s="14" t="s">
        <v>65</v>
      </c>
      <c r="AK15" s="15"/>
      <c r="AL15" s="6">
        <v>40</v>
      </c>
      <c r="AQ15" s="14" t="s">
        <v>65</v>
      </c>
      <c r="AR15" s="15"/>
      <c r="AX15" s="14" t="s">
        <v>65</v>
      </c>
      <c r="AY15" s="14"/>
      <c r="AZ15" s="14">
        <f t="shared" si="0"/>
        <v>550</v>
      </c>
      <c r="BA15" s="14"/>
      <c r="BB15" s="14"/>
      <c r="BC15" s="14"/>
      <c r="BD15" s="44"/>
    </row>
    <row r="16" spans="1:56" x14ac:dyDescent="0.3">
      <c r="A16" s="11" t="s">
        <v>8</v>
      </c>
      <c r="B16" s="11">
        <f>SUM(B4:B15)</f>
        <v>1413</v>
      </c>
      <c r="C16" s="11">
        <f>SUM(C4:C15)</f>
        <v>1391</v>
      </c>
      <c r="D16" s="11">
        <f>SUM(D4:D15)</f>
        <v>1024</v>
      </c>
      <c r="E16" s="11">
        <f>SUM(E4:E15)</f>
        <v>0</v>
      </c>
      <c r="F16" s="11">
        <f>SUM(F4:F15)</f>
        <v>0</v>
      </c>
      <c r="H16" s="11" t="s">
        <v>8</v>
      </c>
      <c r="I16" s="11">
        <f>SUM(I4:I15)</f>
        <v>1380</v>
      </c>
      <c r="J16" s="11">
        <f>SUM(J4:J15)</f>
        <v>1392</v>
      </c>
      <c r="K16" s="11">
        <f>SUM(K4:K15)</f>
        <v>927</v>
      </c>
      <c r="L16" s="11">
        <f>SUM(L4:L15)</f>
        <v>0</v>
      </c>
      <c r="M16" s="11">
        <f>SUM(M4:M15)</f>
        <v>0</v>
      </c>
      <c r="O16" s="11" t="s">
        <v>8</v>
      </c>
      <c r="P16" s="11">
        <f>SUM(P4:P15)</f>
        <v>1328</v>
      </c>
      <c r="Q16" s="11">
        <f>SUM(Q4:Q15)</f>
        <v>1586</v>
      </c>
      <c r="R16" s="11">
        <f>SUM(R4:R15)</f>
        <v>1047</v>
      </c>
      <c r="S16" s="11">
        <f>SUM(S4:S15)</f>
        <v>0</v>
      </c>
      <c r="T16" s="11">
        <f>SUM(T4:T15)</f>
        <v>0</v>
      </c>
      <c r="V16" s="11" t="s">
        <v>8</v>
      </c>
      <c r="W16" s="11">
        <f>SUM(W4:W15)</f>
        <v>798</v>
      </c>
      <c r="X16" s="11">
        <f>SUM(X4:X15)</f>
        <v>860</v>
      </c>
      <c r="Y16" s="11">
        <f>SUM(Y4:Y15)</f>
        <v>594</v>
      </c>
      <c r="Z16" s="11">
        <f>SUM(Z4:Z15)</f>
        <v>0</v>
      </c>
      <c r="AA16" s="11">
        <f>SUM(AA4:AA15)</f>
        <v>0</v>
      </c>
      <c r="AC16" s="11" t="s">
        <v>8</v>
      </c>
      <c r="AD16" s="11">
        <f>SUM(AD4:AD15)</f>
        <v>691</v>
      </c>
      <c r="AE16" s="11">
        <f>SUM(AE4:AE15)</f>
        <v>729</v>
      </c>
      <c r="AF16" s="11">
        <f>SUM(AF4:AF15)</f>
        <v>515</v>
      </c>
      <c r="AG16" s="11">
        <f>SUM(AG4:AG15)</f>
        <v>0</v>
      </c>
      <c r="AH16" s="11">
        <f>SUM(AH4:AH15)</f>
        <v>0</v>
      </c>
      <c r="AJ16" s="11" t="s">
        <v>8</v>
      </c>
      <c r="AK16" s="11">
        <f>SUM(AK15:AK15)</f>
        <v>0</v>
      </c>
      <c r="AL16" s="11">
        <f>SUM(AL15:AL15)</f>
        <v>40</v>
      </c>
      <c r="AM16" s="11">
        <f>SUM(AM4:AM15)</f>
        <v>353</v>
      </c>
      <c r="AN16" s="11">
        <f>SUM(AN4:AN15)</f>
        <v>0</v>
      </c>
      <c r="AO16" s="11"/>
      <c r="AQ16" s="11" t="s">
        <v>8</v>
      </c>
      <c r="AR16" s="11">
        <f>SUM(AR4:AR15)</f>
        <v>45</v>
      </c>
      <c r="AS16" s="11">
        <f>SUM(AS4:AS15)</f>
        <v>53</v>
      </c>
      <c r="AT16" s="11">
        <f>SUM(AT4:AT15)</f>
        <v>6</v>
      </c>
      <c r="AU16" s="11">
        <f>SUM(AU4:AU15)</f>
        <v>0</v>
      </c>
      <c r="AV16" s="11"/>
      <c r="AX16" s="11" t="s">
        <v>8</v>
      </c>
      <c r="AY16" s="11">
        <f>SUM(AY4:AY15)</f>
        <v>6247</v>
      </c>
      <c r="AZ16" s="11">
        <f>SUM(AZ4:AZ15)</f>
        <v>6725</v>
      </c>
      <c r="BA16" s="11">
        <f>SUM(BA4:BA15)</f>
        <v>4466</v>
      </c>
      <c r="BB16" s="11">
        <f>SUM(BB4:BB15)</f>
        <v>0</v>
      </c>
      <c r="BC16" s="11"/>
    </row>
    <row r="19" spans="1:1" x14ac:dyDescent="0.3">
      <c r="A19" s="14"/>
    </row>
    <row r="20" spans="1:1" x14ac:dyDescent="0.3">
      <c r="A20" s="14"/>
    </row>
    <row r="21" spans="1:1" x14ac:dyDescent="0.3">
      <c r="A21" s="14"/>
    </row>
    <row r="22" spans="1:1" x14ac:dyDescent="0.3">
      <c r="A22" s="14"/>
    </row>
    <row r="23" spans="1:1" x14ac:dyDescent="0.3">
      <c r="A23" s="14"/>
    </row>
    <row r="24" spans="1:1" x14ac:dyDescent="0.3">
      <c r="A24" s="14"/>
    </row>
    <row r="25" spans="1:1" x14ac:dyDescent="0.3">
      <c r="A25" s="14"/>
    </row>
    <row r="41" spans="1:56" ht="20.25" x14ac:dyDescent="0.3">
      <c r="A41" s="181" t="s">
        <v>138</v>
      </c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  <c r="S41" s="181"/>
      <c r="T41" s="181"/>
      <c r="U41" s="181"/>
      <c r="V41" s="181"/>
      <c r="W41" s="181"/>
      <c r="X41" s="181"/>
      <c r="Y41" s="181"/>
      <c r="Z41" s="181"/>
      <c r="AA41" s="181"/>
      <c r="AB41" s="181"/>
      <c r="AC41" s="181"/>
      <c r="AD41" s="181"/>
      <c r="AE41" s="181"/>
      <c r="AF41" s="181"/>
      <c r="AG41" s="181"/>
      <c r="AH41" s="181"/>
      <c r="AI41" s="181"/>
      <c r="AJ41" s="181"/>
      <c r="AK41" s="181"/>
      <c r="AL41" s="181"/>
      <c r="AM41" s="181"/>
      <c r="AN41" s="181"/>
      <c r="AO41" s="181"/>
      <c r="AP41" s="181"/>
      <c r="AQ41" s="181"/>
      <c r="AR41" s="181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</row>
    <row r="42" spans="1:56" s="43" customFormat="1" x14ac:dyDescent="0.3">
      <c r="A42" s="182" t="s">
        <v>13</v>
      </c>
      <c r="B42" s="182"/>
      <c r="C42" s="182"/>
      <c r="D42" s="182"/>
      <c r="E42" s="64"/>
      <c r="F42" s="146"/>
      <c r="H42" s="182" t="s">
        <v>14</v>
      </c>
      <c r="I42" s="182"/>
      <c r="J42" s="182"/>
      <c r="K42" s="182"/>
      <c r="L42" s="64"/>
      <c r="M42" s="146"/>
      <c r="O42" s="182" t="s">
        <v>103</v>
      </c>
      <c r="P42" s="182"/>
      <c r="Q42" s="182"/>
      <c r="R42" s="182"/>
      <c r="S42" s="64"/>
      <c r="T42" s="146"/>
      <c r="V42" s="182" t="s">
        <v>16</v>
      </c>
      <c r="W42" s="182"/>
      <c r="X42" s="182"/>
      <c r="Y42" s="182"/>
      <c r="Z42" s="64"/>
      <c r="AA42" s="146"/>
      <c r="AC42" s="182" t="s">
        <v>52</v>
      </c>
      <c r="AD42" s="182"/>
      <c r="AE42" s="182"/>
      <c r="AF42" s="182"/>
      <c r="AG42" s="64"/>
      <c r="AH42" s="146"/>
      <c r="AJ42" s="182" t="s">
        <v>104</v>
      </c>
      <c r="AK42" s="182"/>
      <c r="AL42" s="182"/>
      <c r="AM42" s="182"/>
      <c r="AN42" s="64"/>
      <c r="AO42" s="146"/>
      <c r="AQ42" s="182" t="s">
        <v>19</v>
      </c>
      <c r="AR42" s="182"/>
      <c r="AS42" s="182"/>
      <c r="AT42" s="182"/>
      <c r="AU42" s="64"/>
      <c r="AV42" s="146"/>
      <c r="AX42" s="182" t="s">
        <v>8</v>
      </c>
      <c r="AY42" s="182"/>
      <c r="AZ42" s="182"/>
      <c r="BA42" s="182"/>
      <c r="BB42" s="64"/>
      <c r="BC42" s="146"/>
    </row>
    <row r="43" spans="1:56" x14ac:dyDescent="0.3">
      <c r="A43" s="16" t="s">
        <v>7</v>
      </c>
      <c r="B43" s="16">
        <v>2017</v>
      </c>
      <c r="C43" s="16">
        <v>2018</v>
      </c>
      <c r="D43" s="16">
        <v>2019</v>
      </c>
      <c r="E43" s="16"/>
      <c r="F43" s="16"/>
      <c r="H43" s="16" t="s">
        <v>7</v>
      </c>
      <c r="I43" s="16">
        <v>2017</v>
      </c>
      <c r="J43" s="16">
        <v>2018</v>
      </c>
      <c r="K43" s="16">
        <v>2019</v>
      </c>
      <c r="L43" s="16"/>
      <c r="M43" s="16"/>
      <c r="O43" s="16" t="s">
        <v>7</v>
      </c>
      <c r="P43" s="16">
        <v>2017</v>
      </c>
      <c r="Q43" s="16">
        <v>2018</v>
      </c>
      <c r="R43" s="16">
        <v>2019</v>
      </c>
      <c r="S43" s="16"/>
      <c r="T43" s="16"/>
      <c r="V43" s="16" t="s">
        <v>7</v>
      </c>
      <c r="W43" s="16">
        <v>2017</v>
      </c>
      <c r="X43" s="16">
        <v>2018</v>
      </c>
      <c r="Y43" s="16">
        <v>2019</v>
      </c>
      <c r="Z43" s="16"/>
      <c r="AA43" s="16"/>
      <c r="AC43" s="16" t="s">
        <v>7</v>
      </c>
      <c r="AD43" s="16">
        <v>2017</v>
      </c>
      <c r="AE43" s="16">
        <v>2018</v>
      </c>
      <c r="AF43" s="16">
        <v>2019</v>
      </c>
      <c r="AG43" s="16"/>
      <c r="AH43" s="16"/>
      <c r="AJ43" s="16" t="s">
        <v>7</v>
      </c>
      <c r="AK43" s="16">
        <v>2017</v>
      </c>
      <c r="AL43" s="16">
        <v>2018</v>
      </c>
      <c r="AM43" s="16">
        <v>2019</v>
      </c>
      <c r="AN43" s="16"/>
      <c r="AO43" s="16"/>
      <c r="AQ43" s="16" t="s">
        <v>7</v>
      </c>
      <c r="AR43" s="16">
        <v>2017</v>
      </c>
      <c r="AS43" s="16">
        <v>2018</v>
      </c>
      <c r="AT43" s="16">
        <v>2019</v>
      </c>
      <c r="AU43" s="16"/>
      <c r="AV43" s="16"/>
      <c r="AX43" s="16" t="s">
        <v>7</v>
      </c>
      <c r="AY43" s="16">
        <v>2017</v>
      </c>
      <c r="AZ43" s="16">
        <v>2018</v>
      </c>
      <c r="BA43" s="16">
        <v>2019</v>
      </c>
      <c r="BB43" s="159"/>
      <c r="BC43" s="159"/>
      <c r="BD43" s="49"/>
    </row>
    <row r="44" spans="1:56" x14ac:dyDescent="0.3">
      <c r="A44" s="14" t="s">
        <v>0</v>
      </c>
      <c r="B44" s="9">
        <v>3</v>
      </c>
      <c r="C44" s="9">
        <v>3</v>
      </c>
      <c r="D44" s="9">
        <v>3</v>
      </c>
      <c r="E44" s="9"/>
      <c r="F44" s="9"/>
      <c r="H44" s="14" t="s">
        <v>66</v>
      </c>
      <c r="I44" s="9">
        <v>2</v>
      </c>
      <c r="J44" s="9">
        <v>2</v>
      </c>
      <c r="K44" s="9">
        <v>2</v>
      </c>
      <c r="L44" s="9"/>
      <c r="M44" s="9"/>
      <c r="O44" s="14" t="s">
        <v>66</v>
      </c>
      <c r="P44" s="9">
        <v>5</v>
      </c>
      <c r="Q44" s="9">
        <v>4</v>
      </c>
      <c r="R44" s="9">
        <v>4</v>
      </c>
      <c r="S44" s="9"/>
      <c r="T44" s="9"/>
      <c r="V44" s="14" t="s">
        <v>66</v>
      </c>
      <c r="W44" s="9">
        <v>3</v>
      </c>
      <c r="X44" s="9">
        <v>3</v>
      </c>
      <c r="Y44" s="9">
        <v>3</v>
      </c>
      <c r="Z44" s="9"/>
      <c r="AA44" s="9"/>
      <c r="AC44" s="14" t="s">
        <v>66</v>
      </c>
      <c r="AD44" s="9">
        <v>3.5</v>
      </c>
      <c r="AE44" s="9">
        <v>3</v>
      </c>
      <c r="AF44" s="9">
        <v>4</v>
      </c>
      <c r="AG44" s="9"/>
      <c r="AH44" s="9"/>
      <c r="AJ44" s="14" t="s">
        <v>66</v>
      </c>
      <c r="AK44" s="9">
        <v>3</v>
      </c>
      <c r="AL44" s="9">
        <v>3</v>
      </c>
      <c r="AM44" s="9">
        <v>3</v>
      </c>
      <c r="AN44" s="9"/>
      <c r="AO44" s="9"/>
      <c r="AQ44" s="14" t="s">
        <v>66</v>
      </c>
      <c r="AR44" s="9">
        <v>3</v>
      </c>
      <c r="AS44" s="9">
        <v>2</v>
      </c>
      <c r="AT44" s="9">
        <v>2</v>
      </c>
      <c r="AU44" s="9"/>
      <c r="AV44" s="9"/>
      <c r="AX44" s="14" t="s">
        <v>66</v>
      </c>
      <c r="AY44" s="63">
        <f>+AVERAGE(B44,I44,P44,W44,AD44,AK44,AR44)</f>
        <v>3.2142857142857144</v>
      </c>
      <c r="AZ44" s="63">
        <f>+AVERAGE(C44,J44,Q44,X44,AE44,AL44,AS44)</f>
        <v>2.8571428571428572</v>
      </c>
      <c r="BA44" s="63">
        <f>+AVERAGE(D44,K44,R44,Y44,AF44,AM44,AT44)</f>
        <v>3</v>
      </c>
      <c r="BB44" s="60"/>
      <c r="BC44" s="60"/>
      <c r="BD44" s="44"/>
    </row>
    <row r="45" spans="1:56" x14ac:dyDescent="0.3">
      <c r="A45" s="14" t="s">
        <v>1</v>
      </c>
      <c r="B45" s="9">
        <v>2.9</v>
      </c>
      <c r="C45" s="9">
        <v>3</v>
      </c>
      <c r="D45" s="9">
        <v>3</v>
      </c>
      <c r="E45" s="9"/>
      <c r="F45" s="9"/>
      <c r="H45" s="14" t="s">
        <v>67</v>
      </c>
      <c r="I45" s="9">
        <v>3</v>
      </c>
      <c r="J45" s="9">
        <v>2</v>
      </c>
      <c r="K45" s="9">
        <v>2</v>
      </c>
      <c r="L45" s="9"/>
      <c r="M45" s="9"/>
      <c r="O45" s="14" t="s">
        <v>67</v>
      </c>
      <c r="P45" s="9">
        <v>5.7</v>
      </c>
      <c r="Q45" s="9">
        <v>4</v>
      </c>
      <c r="R45" s="9">
        <v>4</v>
      </c>
      <c r="S45" s="9"/>
      <c r="T45" s="9"/>
      <c r="V45" s="14" t="s">
        <v>67</v>
      </c>
      <c r="W45" s="9">
        <v>3.8</v>
      </c>
      <c r="X45" s="9">
        <v>4</v>
      </c>
      <c r="Y45" s="9">
        <v>3</v>
      </c>
      <c r="Z45" s="9"/>
      <c r="AA45" s="9"/>
      <c r="AC45" s="14" t="s">
        <v>67</v>
      </c>
      <c r="AD45" s="9">
        <v>3.8</v>
      </c>
      <c r="AE45" s="9">
        <v>3</v>
      </c>
      <c r="AF45" s="9">
        <v>2</v>
      </c>
      <c r="AG45" s="9"/>
      <c r="AH45" s="9"/>
      <c r="AJ45" s="14" t="s">
        <v>67</v>
      </c>
      <c r="AK45" s="9">
        <v>3.5</v>
      </c>
      <c r="AL45" s="9">
        <v>3</v>
      </c>
      <c r="AM45" s="9">
        <v>3</v>
      </c>
      <c r="AN45" s="9"/>
      <c r="AO45" s="9"/>
      <c r="AQ45" s="14" t="s">
        <v>67</v>
      </c>
      <c r="AR45" s="9">
        <v>3.5</v>
      </c>
      <c r="AS45" s="9">
        <v>2</v>
      </c>
      <c r="AT45" s="9">
        <v>1</v>
      </c>
      <c r="AU45" s="9"/>
      <c r="AV45" s="9"/>
      <c r="AX45" s="14" t="s">
        <v>67</v>
      </c>
      <c r="AY45" s="63">
        <f t="shared" ref="AY45:BA55" si="3">+AVERAGE(B45,I45,P45,W45,AD45,AK45,AR45)</f>
        <v>3.7428571428571433</v>
      </c>
      <c r="AZ45" s="63">
        <f t="shared" ref="AZ45:AZ55" si="4">+AVERAGE(C45,J45,Q45,X45,AE45,AL45,AS45)</f>
        <v>3</v>
      </c>
      <c r="BA45" s="63">
        <f t="shared" si="3"/>
        <v>2.5714285714285716</v>
      </c>
      <c r="BB45" s="60"/>
      <c r="BC45" s="60"/>
      <c r="BD45" s="44"/>
    </row>
    <row r="46" spans="1:56" x14ac:dyDescent="0.3">
      <c r="A46" s="14" t="s">
        <v>2</v>
      </c>
      <c r="B46" s="9">
        <v>3.5</v>
      </c>
      <c r="C46" s="9">
        <v>3</v>
      </c>
      <c r="D46" s="9">
        <v>3</v>
      </c>
      <c r="E46" s="9"/>
      <c r="F46" s="9"/>
      <c r="H46" s="14" t="s">
        <v>68</v>
      </c>
      <c r="I46" s="9">
        <v>2.9</v>
      </c>
      <c r="J46" s="9">
        <v>2</v>
      </c>
      <c r="K46" s="9">
        <v>2</v>
      </c>
      <c r="L46" s="9"/>
      <c r="M46" s="9"/>
      <c r="O46" s="14" t="s">
        <v>68</v>
      </c>
      <c r="P46" s="9">
        <v>4.8</v>
      </c>
      <c r="Q46" s="9">
        <v>4</v>
      </c>
      <c r="R46" s="9">
        <v>4</v>
      </c>
      <c r="S46" s="9"/>
      <c r="T46" s="9"/>
      <c r="V46" s="14" t="s">
        <v>68</v>
      </c>
      <c r="W46" s="9">
        <v>3.5</v>
      </c>
      <c r="X46" s="9">
        <v>3</v>
      </c>
      <c r="Y46" s="9">
        <v>3</v>
      </c>
      <c r="Z46" s="9"/>
      <c r="AA46" s="9"/>
      <c r="AC46" s="14" t="s">
        <v>68</v>
      </c>
      <c r="AD46" s="9">
        <v>3</v>
      </c>
      <c r="AE46" s="9">
        <v>3</v>
      </c>
      <c r="AF46" s="9">
        <v>3</v>
      </c>
      <c r="AG46" s="9"/>
      <c r="AH46" s="9"/>
      <c r="AJ46" s="14" t="s">
        <v>68</v>
      </c>
      <c r="AK46" s="9">
        <v>3.5</v>
      </c>
      <c r="AL46" s="9">
        <v>3</v>
      </c>
      <c r="AM46" s="9">
        <v>2</v>
      </c>
      <c r="AN46" s="9"/>
      <c r="AO46" s="9"/>
      <c r="AQ46" s="14" t="s">
        <v>68</v>
      </c>
      <c r="AR46" s="9">
        <v>2.7</v>
      </c>
      <c r="AS46" s="9">
        <v>2</v>
      </c>
      <c r="AT46" s="9">
        <v>0</v>
      </c>
      <c r="AU46" s="9"/>
      <c r="AV46" s="9"/>
      <c r="AX46" s="14" t="s">
        <v>68</v>
      </c>
      <c r="AY46" s="63">
        <f t="shared" si="3"/>
        <v>3.4142857142857141</v>
      </c>
      <c r="AZ46" s="63">
        <f t="shared" si="4"/>
        <v>2.8571428571428572</v>
      </c>
      <c r="BA46" s="63">
        <f t="shared" si="3"/>
        <v>2.4285714285714284</v>
      </c>
      <c r="BB46" s="60"/>
      <c r="BC46" s="60"/>
      <c r="BD46" s="44"/>
    </row>
    <row r="47" spans="1:56" x14ac:dyDescent="0.3">
      <c r="A47" s="14" t="s">
        <v>3</v>
      </c>
      <c r="B47" s="9">
        <v>4.5</v>
      </c>
      <c r="C47" s="9">
        <v>3</v>
      </c>
      <c r="D47" s="9">
        <v>3</v>
      </c>
      <c r="E47" s="9"/>
      <c r="F47" s="9"/>
      <c r="H47" s="14" t="s">
        <v>69</v>
      </c>
      <c r="I47" s="9">
        <v>2.5</v>
      </c>
      <c r="J47" s="9">
        <v>2</v>
      </c>
      <c r="K47" s="9">
        <v>2</v>
      </c>
      <c r="L47" s="9"/>
      <c r="M47" s="9"/>
      <c r="O47" s="14" t="s">
        <v>69</v>
      </c>
      <c r="P47" s="9">
        <v>4.9000000000000004</v>
      </c>
      <c r="Q47" s="9">
        <v>4</v>
      </c>
      <c r="R47" s="9">
        <v>4</v>
      </c>
      <c r="S47" s="9"/>
      <c r="T47" s="9"/>
      <c r="V47" s="14" t="s">
        <v>69</v>
      </c>
      <c r="W47" s="9">
        <v>3.6</v>
      </c>
      <c r="X47" s="9">
        <v>3</v>
      </c>
      <c r="Y47" s="9">
        <v>3</v>
      </c>
      <c r="Z47" s="9"/>
      <c r="AA47" s="9"/>
      <c r="AC47" s="14" t="s">
        <v>69</v>
      </c>
      <c r="AD47" s="9">
        <v>3.4</v>
      </c>
      <c r="AE47" s="9">
        <v>3</v>
      </c>
      <c r="AF47" s="9">
        <v>4</v>
      </c>
      <c r="AG47" s="9"/>
      <c r="AH47" s="9"/>
      <c r="AJ47" s="14" t="s">
        <v>69</v>
      </c>
      <c r="AK47" s="10">
        <v>3.9</v>
      </c>
      <c r="AL47" s="10">
        <v>3.1</v>
      </c>
      <c r="AM47" s="10">
        <v>3</v>
      </c>
      <c r="AN47" s="10"/>
      <c r="AO47" s="10"/>
      <c r="AQ47" s="14" t="s">
        <v>69</v>
      </c>
      <c r="AR47" s="9">
        <v>2.5</v>
      </c>
      <c r="AS47" s="9">
        <v>2</v>
      </c>
      <c r="AT47" s="9">
        <v>0</v>
      </c>
      <c r="AU47" s="9"/>
      <c r="AV47" s="9"/>
      <c r="AX47" s="14" t="s">
        <v>69</v>
      </c>
      <c r="AY47" s="63">
        <f t="shared" si="3"/>
        <v>3.6142857142857139</v>
      </c>
      <c r="AZ47" s="63">
        <f t="shared" si="4"/>
        <v>2.8714285714285714</v>
      </c>
      <c r="BA47" s="63">
        <f t="shared" si="3"/>
        <v>2.7142857142857144</v>
      </c>
      <c r="BB47" s="60"/>
      <c r="BC47" s="60"/>
      <c r="BD47" s="44"/>
    </row>
    <row r="48" spans="1:56" x14ac:dyDescent="0.3">
      <c r="A48" s="14" t="s">
        <v>4</v>
      </c>
      <c r="B48" s="9">
        <v>3</v>
      </c>
      <c r="C48" s="9">
        <v>3</v>
      </c>
      <c r="D48" s="9">
        <v>3</v>
      </c>
      <c r="E48" s="9"/>
      <c r="F48" s="9"/>
      <c r="H48" s="14" t="s">
        <v>71</v>
      </c>
      <c r="I48" s="9">
        <v>3</v>
      </c>
      <c r="J48" s="9">
        <v>2.2000000000000002</v>
      </c>
      <c r="K48" s="9">
        <v>2</v>
      </c>
      <c r="L48" s="9"/>
      <c r="M48" s="9"/>
      <c r="O48" s="14" t="s">
        <v>71</v>
      </c>
      <c r="P48" s="9">
        <v>4.5999999999999996</v>
      </c>
      <c r="Q48" s="9">
        <v>4</v>
      </c>
      <c r="R48" s="9">
        <v>4</v>
      </c>
      <c r="S48" s="9"/>
      <c r="T48" s="9"/>
      <c r="V48" s="14" t="s">
        <v>71</v>
      </c>
      <c r="W48" s="9">
        <v>3.8</v>
      </c>
      <c r="X48" s="9">
        <v>3</v>
      </c>
      <c r="Y48" s="9">
        <v>3</v>
      </c>
      <c r="Z48" s="9"/>
      <c r="AA48" s="9"/>
      <c r="AC48" s="14" t="s">
        <v>71</v>
      </c>
      <c r="AD48" s="9">
        <v>4</v>
      </c>
      <c r="AE48" s="9">
        <v>4</v>
      </c>
      <c r="AF48" s="9">
        <v>3</v>
      </c>
      <c r="AG48" s="9"/>
      <c r="AH48" s="9"/>
      <c r="AJ48" s="14" t="s">
        <v>71</v>
      </c>
      <c r="AK48" s="10">
        <v>3.5</v>
      </c>
      <c r="AL48" s="10">
        <v>3</v>
      </c>
      <c r="AM48" s="10">
        <v>3</v>
      </c>
      <c r="AN48" s="10"/>
      <c r="AO48" s="10"/>
      <c r="AQ48" s="14" t="s">
        <v>71</v>
      </c>
      <c r="AR48" s="9">
        <v>2.8</v>
      </c>
      <c r="AS48" s="9">
        <v>2</v>
      </c>
      <c r="AT48" s="9">
        <v>0</v>
      </c>
      <c r="AU48" s="9"/>
      <c r="AV48" s="9"/>
      <c r="AX48" s="14" t="s">
        <v>71</v>
      </c>
      <c r="AY48" s="63">
        <f t="shared" si="3"/>
        <v>3.5285714285714285</v>
      </c>
      <c r="AZ48" s="63">
        <f t="shared" si="4"/>
        <v>3.0285714285714285</v>
      </c>
      <c r="BA48" s="63">
        <f t="shared" si="3"/>
        <v>2.5714285714285716</v>
      </c>
      <c r="BB48" s="60"/>
      <c r="BC48" s="60"/>
      <c r="BD48" s="44"/>
    </row>
    <row r="49" spans="1:56" x14ac:dyDescent="0.3">
      <c r="A49" s="14" t="s">
        <v>5</v>
      </c>
      <c r="B49" s="9">
        <v>3.8</v>
      </c>
      <c r="C49" s="9">
        <v>3</v>
      </c>
      <c r="D49" s="9">
        <v>3</v>
      </c>
      <c r="E49" s="9"/>
      <c r="F49" s="9"/>
      <c r="H49" s="14" t="s">
        <v>72</v>
      </c>
      <c r="I49" s="9">
        <v>3.5</v>
      </c>
      <c r="J49" s="9">
        <v>2</v>
      </c>
      <c r="K49" s="9">
        <v>2</v>
      </c>
      <c r="L49" s="9"/>
      <c r="M49" s="9"/>
      <c r="O49" s="14" t="s">
        <v>72</v>
      </c>
      <c r="P49" s="9">
        <v>4</v>
      </c>
      <c r="Q49" s="9">
        <v>3</v>
      </c>
      <c r="R49" s="9">
        <v>4</v>
      </c>
      <c r="S49" s="9"/>
      <c r="T49" s="9"/>
      <c r="V49" s="14" t="s">
        <v>72</v>
      </c>
      <c r="W49" s="9">
        <v>3.7</v>
      </c>
      <c r="X49" s="9">
        <v>3</v>
      </c>
      <c r="Y49" s="9">
        <v>3</v>
      </c>
      <c r="Z49" s="9"/>
      <c r="AA49" s="9"/>
      <c r="AC49" s="14" t="s">
        <v>72</v>
      </c>
      <c r="AD49" s="9">
        <v>3</v>
      </c>
      <c r="AE49" s="9">
        <v>4</v>
      </c>
      <c r="AF49" s="9">
        <v>4</v>
      </c>
      <c r="AG49" s="9"/>
      <c r="AH49" s="9"/>
      <c r="AJ49" s="14" t="s">
        <v>72</v>
      </c>
      <c r="AK49" s="10">
        <v>3.8</v>
      </c>
      <c r="AL49" s="10">
        <v>3</v>
      </c>
      <c r="AM49" s="10">
        <v>3</v>
      </c>
      <c r="AN49" s="10"/>
      <c r="AO49" s="10"/>
      <c r="AQ49" s="14" t="s">
        <v>72</v>
      </c>
      <c r="AR49" s="9">
        <v>2</v>
      </c>
      <c r="AS49" s="9">
        <v>2</v>
      </c>
      <c r="AT49" s="9">
        <v>0</v>
      </c>
      <c r="AU49" s="9"/>
      <c r="AV49" s="9"/>
      <c r="AX49" s="14" t="s">
        <v>72</v>
      </c>
      <c r="AY49" s="63">
        <f t="shared" si="3"/>
        <v>3.4</v>
      </c>
      <c r="AZ49" s="63">
        <f t="shared" si="4"/>
        <v>2.8571428571428572</v>
      </c>
      <c r="BA49" s="63">
        <f t="shared" si="3"/>
        <v>2.7142857142857144</v>
      </c>
      <c r="BB49" s="60"/>
      <c r="BC49" s="60"/>
      <c r="BD49" s="44"/>
    </row>
    <row r="50" spans="1:56" x14ac:dyDescent="0.3">
      <c r="A50" s="14" t="s">
        <v>6</v>
      </c>
      <c r="B50" s="10">
        <v>3</v>
      </c>
      <c r="C50" s="10">
        <v>3</v>
      </c>
      <c r="D50" s="10">
        <v>3</v>
      </c>
      <c r="E50" s="10"/>
      <c r="F50" s="10"/>
      <c r="H50" s="14" t="s">
        <v>60</v>
      </c>
      <c r="I50" s="10">
        <v>3.2</v>
      </c>
      <c r="J50" s="10">
        <v>2</v>
      </c>
      <c r="K50" s="9">
        <v>2</v>
      </c>
      <c r="L50" s="10"/>
      <c r="M50" s="10"/>
      <c r="O50" s="14" t="s">
        <v>60</v>
      </c>
      <c r="P50" s="9">
        <v>4.7</v>
      </c>
      <c r="Q50" s="9">
        <v>4</v>
      </c>
      <c r="R50" s="9">
        <v>3</v>
      </c>
      <c r="S50" s="9"/>
      <c r="T50" s="9"/>
      <c r="V50" s="14" t="s">
        <v>60</v>
      </c>
      <c r="W50" s="9">
        <v>3</v>
      </c>
      <c r="X50" s="9">
        <v>3</v>
      </c>
      <c r="Y50" s="9">
        <v>3</v>
      </c>
      <c r="Z50" s="9"/>
      <c r="AA50" s="9"/>
      <c r="AC50" s="14" t="s">
        <v>60</v>
      </c>
      <c r="AD50" s="9">
        <v>3.7</v>
      </c>
      <c r="AE50" s="9">
        <v>3</v>
      </c>
      <c r="AF50" s="9">
        <v>3</v>
      </c>
      <c r="AG50" s="9"/>
      <c r="AH50" s="9"/>
      <c r="AJ50" s="14" t="s">
        <v>60</v>
      </c>
      <c r="AK50" s="10">
        <v>3</v>
      </c>
      <c r="AL50" s="10">
        <v>3</v>
      </c>
      <c r="AM50" s="10">
        <v>3</v>
      </c>
      <c r="AN50" s="10"/>
      <c r="AO50" s="10"/>
      <c r="AQ50" s="14" t="s">
        <v>60</v>
      </c>
      <c r="AR50" s="10">
        <v>2.5</v>
      </c>
      <c r="AS50" s="10">
        <v>2</v>
      </c>
      <c r="AT50" s="9">
        <v>0</v>
      </c>
      <c r="AU50" s="10"/>
      <c r="AV50" s="10"/>
      <c r="AX50" s="14" t="s">
        <v>60</v>
      </c>
      <c r="AY50" s="63">
        <f t="shared" si="3"/>
        <v>3.3000000000000003</v>
      </c>
      <c r="AZ50" s="63">
        <f t="shared" si="4"/>
        <v>2.8571428571428572</v>
      </c>
      <c r="BA50" s="63">
        <f t="shared" si="3"/>
        <v>2.4285714285714284</v>
      </c>
      <c r="BB50" s="60"/>
      <c r="BC50" s="60"/>
      <c r="BD50" s="44"/>
    </row>
    <row r="51" spans="1:56" x14ac:dyDescent="0.3">
      <c r="A51" s="14" t="s">
        <v>85</v>
      </c>
      <c r="B51" s="10">
        <v>3.2</v>
      </c>
      <c r="C51" s="10">
        <v>4</v>
      </c>
      <c r="D51" s="10">
        <v>3</v>
      </c>
      <c r="E51" s="10"/>
      <c r="F51" s="10"/>
      <c r="G51" s="14"/>
      <c r="H51" s="14" t="s">
        <v>61</v>
      </c>
      <c r="I51" s="10">
        <v>3</v>
      </c>
      <c r="J51" s="10">
        <v>2</v>
      </c>
      <c r="K51" s="10">
        <v>3</v>
      </c>
      <c r="L51" s="10"/>
      <c r="M51" s="10"/>
      <c r="N51" s="14"/>
      <c r="O51" s="14" t="s">
        <v>61</v>
      </c>
      <c r="P51" s="9">
        <v>5</v>
      </c>
      <c r="Q51" s="9">
        <v>4</v>
      </c>
      <c r="R51" s="9">
        <v>4</v>
      </c>
      <c r="S51" s="9"/>
      <c r="T51" s="9"/>
      <c r="U51" s="14"/>
      <c r="V51" s="14" t="s">
        <v>61</v>
      </c>
      <c r="W51" s="9">
        <v>2.8</v>
      </c>
      <c r="X51" s="9">
        <v>4</v>
      </c>
      <c r="Y51" s="9">
        <v>3</v>
      </c>
      <c r="Z51" s="9"/>
      <c r="AA51" s="9"/>
      <c r="AB51" s="14"/>
      <c r="AC51" s="14" t="s">
        <v>61</v>
      </c>
      <c r="AD51" s="9">
        <v>3.8</v>
      </c>
      <c r="AE51" s="9">
        <v>3</v>
      </c>
      <c r="AF51" s="9">
        <v>3</v>
      </c>
      <c r="AG51" s="9"/>
      <c r="AH51" s="9"/>
      <c r="AI51" s="14"/>
      <c r="AJ51" s="14" t="s">
        <v>61</v>
      </c>
      <c r="AK51" s="10">
        <v>2</v>
      </c>
      <c r="AL51" s="10">
        <v>3</v>
      </c>
      <c r="AM51" s="10">
        <v>3</v>
      </c>
      <c r="AN51" s="10"/>
      <c r="AO51" s="10"/>
      <c r="AP51" s="14"/>
      <c r="AQ51" s="14" t="s">
        <v>61</v>
      </c>
      <c r="AR51" s="10">
        <v>1.8</v>
      </c>
      <c r="AS51" s="10">
        <v>2</v>
      </c>
      <c r="AT51" s="9">
        <v>0</v>
      </c>
      <c r="AU51" s="10"/>
      <c r="AV51" s="10"/>
      <c r="AW51" s="14"/>
      <c r="AX51" s="14" t="s">
        <v>61</v>
      </c>
      <c r="AY51" s="63">
        <f t="shared" si="3"/>
        <v>3.0857142857142859</v>
      </c>
      <c r="AZ51" s="63">
        <f t="shared" si="4"/>
        <v>3.1428571428571428</v>
      </c>
      <c r="BA51" s="63">
        <f t="shared" si="3"/>
        <v>2.7142857142857144</v>
      </c>
      <c r="BB51" s="171"/>
      <c r="BC51" s="171"/>
      <c r="BD51" s="44"/>
    </row>
    <row r="52" spans="1:56" x14ac:dyDescent="0.3">
      <c r="A52" s="14" t="s">
        <v>105</v>
      </c>
      <c r="B52" s="10">
        <v>3.7</v>
      </c>
      <c r="C52" s="10">
        <v>3</v>
      </c>
      <c r="D52" s="10"/>
      <c r="E52" s="10"/>
      <c r="F52" s="10"/>
      <c r="G52" s="14"/>
      <c r="H52" s="14" t="s">
        <v>62</v>
      </c>
      <c r="I52" s="10">
        <v>2</v>
      </c>
      <c r="J52" s="10">
        <v>2</v>
      </c>
      <c r="K52" s="10"/>
      <c r="L52" s="10"/>
      <c r="M52" s="10"/>
      <c r="N52" s="14"/>
      <c r="O52" s="14" t="s">
        <v>62</v>
      </c>
      <c r="P52" s="9">
        <v>5</v>
      </c>
      <c r="Q52" s="9">
        <v>4</v>
      </c>
      <c r="R52" s="9"/>
      <c r="S52" s="9"/>
      <c r="T52" s="9"/>
      <c r="U52" s="14"/>
      <c r="V52" s="14" t="s">
        <v>62</v>
      </c>
      <c r="W52" s="9">
        <v>2.4</v>
      </c>
      <c r="X52" s="9">
        <v>3</v>
      </c>
      <c r="Y52" s="9"/>
      <c r="Z52" s="9"/>
      <c r="AA52" s="9"/>
      <c r="AB52" s="14"/>
      <c r="AC52" s="14" t="s">
        <v>62</v>
      </c>
      <c r="AD52" s="9">
        <v>4</v>
      </c>
      <c r="AE52" s="9">
        <v>3</v>
      </c>
      <c r="AF52" s="9"/>
      <c r="AG52" s="9"/>
      <c r="AH52" s="9"/>
      <c r="AI52" s="14"/>
      <c r="AJ52" s="14" t="s">
        <v>62</v>
      </c>
      <c r="AK52" s="10">
        <v>3</v>
      </c>
      <c r="AL52" s="10">
        <v>3</v>
      </c>
      <c r="AM52" s="10"/>
      <c r="AN52" s="10"/>
      <c r="AO52" s="10"/>
      <c r="AP52" s="14"/>
      <c r="AQ52" s="14" t="s">
        <v>62</v>
      </c>
      <c r="AR52" s="10">
        <v>2</v>
      </c>
      <c r="AS52" s="10">
        <v>1</v>
      </c>
      <c r="AT52" s="10"/>
      <c r="AU52" s="10"/>
      <c r="AV52" s="10"/>
      <c r="AW52" s="14"/>
      <c r="AX52" s="14" t="s">
        <v>62</v>
      </c>
      <c r="AY52" s="63">
        <f t="shared" si="3"/>
        <v>3.1571428571428575</v>
      </c>
      <c r="AZ52" s="63">
        <f t="shared" si="4"/>
        <v>2.7142857142857144</v>
      </c>
      <c r="BA52" s="171"/>
      <c r="BB52" s="171"/>
      <c r="BC52" s="171"/>
      <c r="BD52" s="44"/>
    </row>
    <row r="53" spans="1:56" x14ac:dyDescent="0.3">
      <c r="A53" s="14" t="s">
        <v>106</v>
      </c>
      <c r="B53" s="14">
        <v>3.9</v>
      </c>
      <c r="C53" s="10">
        <v>3</v>
      </c>
      <c r="D53" s="14"/>
      <c r="E53" s="14"/>
      <c r="F53" s="10"/>
      <c r="G53" s="14"/>
      <c r="H53" s="14" t="s">
        <v>63</v>
      </c>
      <c r="I53" s="14">
        <v>2.5</v>
      </c>
      <c r="J53" s="10">
        <v>2</v>
      </c>
      <c r="K53" s="14"/>
      <c r="L53" s="14"/>
      <c r="M53" s="10"/>
      <c r="N53" s="14"/>
      <c r="O53" s="14" t="s">
        <v>63</v>
      </c>
      <c r="P53" s="14">
        <v>4.8</v>
      </c>
      <c r="Q53" s="9">
        <v>4</v>
      </c>
      <c r="R53" s="14"/>
      <c r="S53" s="14"/>
      <c r="T53" s="9"/>
      <c r="U53" s="14"/>
      <c r="V53" s="14" t="s">
        <v>63</v>
      </c>
      <c r="W53" s="14">
        <v>2.7</v>
      </c>
      <c r="X53" s="9">
        <v>3</v>
      </c>
      <c r="Y53" s="14"/>
      <c r="Z53" s="14"/>
      <c r="AA53" s="9"/>
      <c r="AB53" s="14"/>
      <c r="AC53" s="14" t="s">
        <v>63</v>
      </c>
      <c r="AD53" s="14">
        <v>3.8</v>
      </c>
      <c r="AE53" s="9">
        <v>3</v>
      </c>
      <c r="AF53" s="14"/>
      <c r="AG53" s="14"/>
      <c r="AH53" s="9"/>
      <c r="AI53" s="14"/>
      <c r="AJ53" s="14" t="s">
        <v>63</v>
      </c>
      <c r="AK53" s="14">
        <v>2.7</v>
      </c>
      <c r="AL53" s="10">
        <v>4</v>
      </c>
      <c r="AM53" s="14"/>
      <c r="AN53" s="14"/>
      <c r="AO53" s="10"/>
      <c r="AP53" s="14"/>
      <c r="AQ53" s="14" t="s">
        <v>63</v>
      </c>
      <c r="AR53" s="14">
        <v>1.7</v>
      </c>
      <c r="AS53" s="10">
        <v>1</v>
      </c>
      <c r="AT53" s="14"/>
      <c r="AU53" s="14"/>
      <c r="AV53" s="10"/>
      <c r="AW53" s="14"/>
      <c r="AX53" s="14" t="s">
        <v>63</v>
      </c>
      <c r="AY53" s="63">
        <f t="shared" si="3"/>
        <v>3.157142857142857</v>
      </c>
      <c r="AZ53" s="63">
        <f t="shared" si="4"/>
        <v>2.8571428571428572</v>
      </c>
      <c r="BA53" s="171"/>
      <c r="BB53" s="171"/>
      <c r="BC53" s="171"/>
    </row>
    <row r="54" spans="1:56" x14ac:dyDescent="0.3">
      <c r="A54" s="14" t="s">
        <v>107</v>
      </c>
      <c r="B54" s="10">
        <v>4</v>
      </c>
      <c r="C54" s="10">
        <v>3</v>
      </c>
      <c r="D54" s="14"/>
      <c r="E54" s="10"/>
      <c r="F54" s="10"/>
      <c r="G54" s="14"/>
      <c r="H54" s="14" t="s">
        <v>64</v>
      </c>
      <c r="I54" s="10">
        <v>2</v>
      </c>
      <c r="J54" s="10">
        <v>2</v>
      </c>
      <c r="K54" s="14"/>
      <c r="L54" s="10"/>
      <c r="M54" s="10"/>
      <c r="N54" s="14"/>
      <c r="O54" s="14" t="s">
        <v>64</v>
      </c>
      <c r="P54" s="14">
        <v>4.7</v>
      </c>
      <c r="Q54" s="10">
        <v>3</v>
      </c>
      <c r="R54" s="14"/>
      <c r="S54" s="14"/>
      <c r="T54" s="10"/>
      <c r="U54" s="14"/>
      <c r="V54" s="14" t="s">
        <v>64</v>
      </c>
      <c r="W54" s="14">
        <v>2.6</v>
      </c>
      <c r="X54" s="10">
        <v>3</v>
      </c>
      <c r="Y54" s="14"/>
      <c r="Z54" s="14"/>
      <c r="AA54" s="10"/>
      <c r="AB54" s="14"/>
      <c r="AC54" s="14" t="s">
        <v>64</v>
      </c>
      <c r="AD54" s="14">
        <v>2.7</v>
      </c>
      <c r="AE54" s="10">
        <v>3</v>
      </c>
      <c r="AF54" s="14"/>
      <c r="AG54" s="14"/>
      <c r="AH54" s="10"/>
      <c r="AI54" s="14"/>
      <c r="AJ54" s="14" t="s">
        <v>64</v>
      </c>
      <c r="AK54" s="10">
        <v>1</v>
      </c>
      <c r="AL54" s="10">
        <v>3</v>
      </c>
      <c r="AM54" s="10"/>
      <c r="AN54" s="10"/>
      <c r="AO54" s="10"/>
      <c r="AP54" s="14"/>
      <c r="AQ54" s="14" t="s">
        <v>64</v>
      </c>
      <c r="AR54" s="10">
        <v>1</v>
      </c>
      <c r="AS54" s="10">
        <v>1</v>
      </c>
      <c r="AT54" s="14"/>
      <c r="AU54" s="10"/>
      <c r="AV54" s="10"/>
      <c r="AW54" s="14"/>
      <c r="AX54" s="14" t="s">
        <v>64</v>
      </c>
      <c r="AY54" s="63">
        <f t="shared" si="3"/>
        <v>2.5714285714285716</v>
      </c>
      <c r="AZ54" s="63">
        <f t="shared" si="4"/>
        <v>2.5714285714285716</v>
      </c>
      <c r="BA54" s="171"/>
      <c r="BB54" s="171"/>
      <c r="BC54" s="171"/>
    </row>
    <row r="55" spans="1:56" x14ac:dyDescent="0.3">
      <c r="A55" s="14" t="s">
        <v>108</v>
      </c>
      <c r="B55" s="14">
        <v>3.8</v>
      </c>
      <c r="C55" s="14">
        <v>3</v>
      </c>
      <c r="D55" s="14"/>
      <c r="E55" s="14"/>
      <c r="F55" s="14"/>
      <c r="G55" s="14"/>
      <c r="H55" s="14" t="s">
        <v>65</v>
      </c>
      <c r="I55" s="10">
        <v>2</v>
      </c>
      <c r="J55" s="10">
        <v>2</v>
      </c>
      <c r="K55" s="14"/>
      <c r="L55" s="10"/>
      <c r="M55" s="14"/>
      <c r="N55" s="14"/>
      <c r="O55" s="14" t="s">
        <v>65</v>
      </c>
      <c r="P55" s="14">
        <v>4.3</v>
      </c>
      <c r="Q55" s="10">
        <v>4</v>
      </c>
      <c r="R55" s="14"/>
      <c r="S55" s="14"/>
      <c r="T55" s="14"/>
      <c r="U55" s="14"/>
      <c r="V55" s="14" t="s">
        <v>65</v>
      </c>
      <c r="W55" s="10">
        <v>2</v>
      </c>
      <c r="X55" s="10">
        <v>3</v>
      </c>
      <c r="Y55" s="14"/>
      <c r="Z55" s="10"/>
      <c r="AA55" s="14"/>
      <c r="AB55" s="14"/>
      <c r="AC55" s="14" t="s">
        <v>65</v>
      </c>
      <c r="AD55" s="14">
        <v>2.8</v>
      </c>
      <c r="AE55" s="14">
        <v>3</v>
      </c>
      <c r="AF55" s="14"/>
      <c r="AG55" s="14"/>
      <c r="AH55" s="14"/>
      <c r="AI55" s="14"/>
      <c r="AJ55" s="14" t="s">
        <v>65</v>
      </c>
      <c r="AK55" s="14">
        <v>2.5</v>
      </c>
      <c r="AL55" s="10">
        <v>3</v>
      </c>
      <c r="AM55" s="14"/>
      <c r="AN55" s="14"/>
      <c r="AO55" s="14"/>
      <c r="AP55" s="14"/>
      <c r="AQ55" s="14" t="s">
        <v>65</v>
      </c>
      <c r="AR55" s="14">
        <v>1.3</v>
      </c>
      <c r="AS55" s="10">
        <v>1</v>
      </c>
      <c r="AT55" s="14"/>
      <c r="AU55" s="14"/>
      <c r="AV55" s="14"/>
      <c r="AW55" s="14"/>
      <c r="AX55" s="14" t="s">
        <v>65</v>
      </c>
      <c r="AY55" s="63">
        <f t="shared" si="3"/>
        <v>2.6714285714285713</v>
      </c>
      <c r="AZ55" s="63">
        <f t="shared" si="4"/>
        <v>2.7142857142857144</v>
      </c>
      <c r="BA55" s="171"/>
      <c r="BB55" s="171"/>
      <c r="BC55" s="171"/>
    </row>
    <row r="56" spans="1:56" x14ac:dyDescent="0.3">
      <c r="A56" s="11" t="s">
        <v>8</v>
      </c>
      <c r="B56" s="12">
        <f>AVERAGE(B44:B55)</f>
        <v>3.5249999999999999</v>
      </c>
      <c r="C56" s="12">
        <f>AVERAGE(C44:C55)</f>
        <v>3.0833333333333335</v>
      </c>
      <c r="D56" s="12">
        <f>AVERAGE(D44:D55)</f>
        <v>3</v>
      </c>
      <c r="E56" s="12"/>
      <c r="F56" s="12"/>
      <c r="H56" s="11" t="s">
        <v>8</v>
      </c>
      <c r="I56" s="12">
        <f>AVERAGE(I44:I55)</f>
        <v>2.6333333333333333</v>
      </c>
      <c r="J56" s="12">
        <f>AVERAGE(J44:J55)</f>
        <v>2.0166666666666666</v>
      </c>
      <c r="K56" s="12">
        <f>AVERAGE(K44:K55)</f>
        <v>2.125</v>
      </c>
      <c r="L56" s="12"/>
      <c r="M56" s="12"/>
      <c r="O56" s="11" t="s">
        <v>8</v>
      </c>
      <c r="P56" s="12">
        <f>AVERAGE(P44:P55)</f>
        <v>4.791666666666667</v>
      </c>
      <c r="Q56" s="12">
        <f>AVERAGE(Q44:Q55)</f>
        <v>3.8333333333333335</v>
      </c>
      <c r="R56" s="12">
        <f>AVERAGE(R44:R55)</f>
        <v>3.875</v>
      </c>
      <c r="S56" s="12"/>
      <c r="T56" s="12"/>
      <c r="V56" s="11" t="s">
        <v>8</v>
      </c>
      <c r="W56" s="12">
        <f>AVERAGE(W44:W55)</f>
        <v>3.0749999999999997</v>
      </c>
      <c r="X56" s="12">
        <f>AVERAGE(X44:X55)</f>
        <v>3.1666666666666665</v>
      </c>
      <c r="Y56" s="12">
        <f>AVERAGE(Y44:Y55)</f>
        <v>3</v>
      </c>
      <c r="Z56" s="12"/>
      <c r="AA56" s="12"/>
      <c r="AC56" s="11" t="s">
        <v>8</v>
      </c>
      <c r="AD56" s="12">
        <f>AVERAGE(AD44:AD55)</f>
        <v>3.4583333333333335</v>
      </c>
      <c r="AE56" s="12">
        <f>AVERAGE(AE44:AE55)</f>
        <v>3.1666666666666665</v>
      </c>
      <c r="AF56" s="12">
        <f>AVERAGE(AF44:AF55)</f>
        <v>3.25</v>
      </c>
      <c r="AG56" s="12"/>
      <c r="AH56" s="12"/>
      <c r="AJ56" s="11" t="s">
        <v>8</v>
      </c>
      <c r="AK56" s="12">
        <f>AVERAGE(AK44:AK55)</f>
        <v>2.9499999999999997</v>
      </c>
      <c r="AL56" s="12">
        <f>AVERAGE(AL44:AL55)</f>
        <v>3.0916666666666668</v>
      </c>
      <c r="AM56" s="12">
        <f>AVERAGE(AM44:AM55)</f>
        <v>2.875</v>
      </c>
      <c r="AN56" s="12"/>
      <c r="AO56" s="12"/>
      <c r="AQ56" s="11" t="s">
        <v>8</v>
      </c>
      <c r="AR56" s="12">
        <f>AVERAGE(AR44:AR55)</f>
        <v>2.2333333333333334</v>
      </c>
      <c r="AS56" s="12">
        <f>AVERAGE(AS44:AS55)</f>
        <v>1.6666666666666667</v>
      </c>
      <c r="AT56" s="12">
        <f>AVERAGE(AT44:AT55)</f>
        <v>0.375</v>
      </c>
      <c r="AU56" s="12"/>
      <c r="AV56" s="12"/>
      <c r="AX56" s="11" t="s">
        <v>8</v>
      </c>
      <c r="AY56" s="12">
        <f>AVERAGE(AY44:AY55)</f>
        <v>3.2380952380952377</v>
      </c>
      <c r="AZ56" s="12">
        <f>AVERAGE(AZ44:AZ55)</f>
        <v>2.8607142857142858</v>
      </c>
      <c r="BA56" s="12">
        <f>AVERAGE(BA44:BA55)</f>
        <v>2.6428571428571428</v>
      </c>
      <c r="BB56" s="176"/>
      <c r="BC56" s="176"/>
    </row>
    <row r="74" spans="1:56" x14ac:dyDescent="0.3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  <c r="AZ74" s="51"/>
      <c r="BA74" s="51"/>
      <c r="BB74" s="51"/>
      <c r="BC74" s="51"/>
      <c r="BD74" s="51"/>
    </row>
    <row r="75" spans="1:56" s="51" customFormat="1" x14ac:dyDescent="0.3"/>
    <row r="76" spans="1:56" s="51" customFormat="1" x14ac:dyDescent="0.3"/>
    <row r="77" spans="1:56" s="51" customFormat="1" x14ac:dyDescent="0.3"/>
    <row r="78" spans="1:56" s="51" customFormat="1" x14ac:dyDescent="0.3"/>
    <row r="79" spans="1:56" s="51" customFormat="1" x14ac:dyDescent="0.3"/>
    <row r="80" spans="1:56" s="51" customFormat="1" x14ac:dyDescent="0.3"/>
    <row r="81" spans="1:103" s="51" customFormat="1" x14ac:dyDescent="0.3"/>
    <row r="82" spans="1:103" s="158" customFormat="1" ht="20.25" x14ac:dyDescent="0.3">
      <c r="A82" s="181" t="s">
        <v>117</v>
      </c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  <c r="AQ82" s="181"/>
      <c r="AR82" s="181"/>
      <c r="AS82" s="181"/>
      <c r="AT82" s="181"/>
      <c r="AU82" s="181"/>
      <c r="AV82" s="181"/>
      <c r="AW82" s="181"/>
      <c r="AX82" s="181"/>
      <c r="AY82" s="181"/>
      <c r="AZ82" s="181"/>
      <c r="BA82" s="181"/>
      <c r="BB82" s="181"/>
      <c r="BC82" s="181"/>
      <c r="BD82" s="181"/>
      <c r="BK82" s="181"/>
      <c r="BL82" s="181"/>
      <c r="BM82" s="181"/>
      <c r="BN82" s="181"/>
      <c r="BO82" s="181"/>
      <c r="BP82" s="181"/>
      <c r="BQ82" s="181"/>
      <c r="BR82" s="181"/>
      <c r="BS82" s="181"/>
      <c r="BT82" s="181"/>
      <c r="BU82" s="181"/>
      <c r="BV82" s="181"/>
      <c r="BW82" s="181"/>
      <c r="BX82" s="181"/>
      <c r="BY82" s="181"/>
      <c r="BZ82" s="181"/>
      <c r="CA82" s="181"/>
      <c r="CB82" s="181"/>
      <c r="CC82" s="181"/>
      <c r="CD82" s="181"/>
      <c r="CE82" s="181"/>
      <c r="CF82" s="181"/>
      <c r="CG82" s="181"/>
      <c r="CH82" s="181"/>
      <c r="CI82" s="181"/>
      <c r="CJ82" s="181"/>
      <c r="CK82" s="181"/>
      <c r="CL82" s="181"/>
      <c r="CM82" s="181"/>
      <c r="CN82" s="181"/>
      <c r="CO82" s="181"/>
      <c r="CP82" s="181"/>
      <c r="CQ82" s="181"/>
      <c r="CR82" s="181"/>
      <c r="CS82" s="181"/>
      <c r="CT82" s="181"/>
      <c r="CU82" s="181"/>
      <c r="CV82" s="181"/>
      <c r="CW82" s="181"/>
      <c r="CX82" s="181"/>
      <c r="CY82" s="181"/>
    </row>
    <row r="83" spans="1:103" s="43" customFormat="1" x14ac:dyDescent="0.3">
      <c r="A83" s="182" t="s">
        <v>13</v>
      </c>
      <c r="B83" s="182"/>
      <c r="C83" s="182"/>
      <c r="D83" s="182"/>
      <c r="E83" s="64"/>
      <c r="F83" s="146"/>
      <c r="H83" s="182" t="s">
        <v>14</v>
      </c>
      <c r="I83" s="182"/>
      <c r="J83" s="182"/>
      <c r="K83" s="182"/>
      <c r="L83" s="64"/>
      <c r="M83" s="146"/>
      <c r="O83" s="182" t="s">
        <v>16</v>
      </c>
      <c r="P83" s="182"/>
      <c r="Q83" s="182"/>
      <c r="R83" s="182"/>
      <c r="S83" s="64"/>
      <c r="T83" s="146"/>
      <c r="V83" s="182" t="s">
        <v>19</v>
      </c>
      <c r="W83" s="182"/>
      <c r="X83" s="182"/>
      <c r="Y83" s="182"/>
      <c r="Z83" s="64"/>
      <c r="AA83" s="146"/>
      <c r="AC83" s="182" t="s">
        <v>22</v>
      </c>
      <c r="AD83" s="182"/>
      <c r="AE83" s="182"/>
      <c r="AF83" s="182"/>
      <c r="AG83" s="64"/>
      <c r="AH83" s="146"/>
      <c r="AJ83" s="182" t="s">
        <v>23</v>
      </c>
      <c r="AK83" s="182"/>
      <c r="AL83" s="182"/>
      <c r="AM83" s="182"/>
      <c r="AN83" s="64"/>
      <c r="AO83" s="146"/>
      <c r="AQ83" s="182" t="s">
        <v>8</v>
      </c>
      <c r="AR83" s="182"/>
      <c r="AS83" s="182"/>
      <c r="AT83" s="182"/>
      <c r="AU83" s="64"/>
      <c r="AV83" s="146"/>
      <c r="BK83" s="182"/>
      <c r="BL83" s="182"/>
      <c r="BM83" s="182"/>
      <c r="BN83" s="64"/>
      <c r="BP83" s="182"/>
      <c r="BQ83" s="182"/>
      <c r="BR83" s="182"/>
      <c r="BS83" s="182"/>
      <c r="BT83" s="64"/>
      <c r="BV83" s="182"/>
      <c r="BW83" s="182"/>
      <c r="BX83" s="182"/>
      <c r="BY83" s="64"/>
      <c r="CA83" s="182"/>
      <c r="CB83" s="182"/>
      <c r="CC83" s="182"/>
      <c r="CD83" s="64"/>
      <c r="CF83" s="182"/>
      <c r="CG83" s="182"/>
      <c r="CH83" s="182"/>
      <c r="CI83" s="64"/>
      <c r="CK83" s="182"/>
      <c r="CL83" s="182"/>
      <c r="CM83" s="182"/>
      <c r="CN83" s="64"/>
      <c r="CP83" s="182"/>
      <c r="CQ83" s="182"/>
      <c r="CR83" s="182"/>
      <c r="CS83" s="64"/>
    </row>
    <row r="84" spans="1:103" x14ac:dyDescent="0.3">
      <c r="A84" s="16" t="s">
        <v>7</v>
      </c>
      <c r="B84" s="16">
        <v>2017</v>
      </c>
      <c r="C84" s="16">
        <v>2018</v>
      </c>
      <c r="D84" s="16">
        <v>2019</v>
      </c>
      <c r="E84" s="16"/>
      <c r="F84" s="16"/>
      <c r="H84" s="16" t="s">
        <v>7</v>
      </c>
      <c r="I84" s="16">
        <v>2017</v>
      </c>
      <c r="J84" s="16">
        <v>2018</v>
      </c>
      <c r="K84" s="16">
        <v>2019</v>
      </c>
      <c r="L84" s="16"/>
      <c r="M84" s="16"/>
      <c r="O84" s="16" t="s">
        <v>7</v>
      </c>
      <c r="P84" s="16">
        <v>2017</v>
      </c>
      <c r="Q84" s="16">
        <v>2018</v>
      </c>
      <c r="R84" s="16">
        <v>2019</v>
      </c>
      <c r="S84" s="16"/>
      <c r="T84" s="16"/>
      <c r="V84" s="16" t="s">
        <v>7</v>
      </c>
      <c r="W84" s="16">
        <v>2017</v>
      </c>
      <c r="X84" s="16">
        <v>2018</v>
      </c>
      <c r="Y84" s="16">
        <v>2019</v>
      </c>
      <c r="Z84" s="16"/>
      <c r="AA84" s="16"/>
      <c r="AC84" s="16" t="s">
        <v>7</v>
      </c>
      <c r="AD84" s="16">
        <v>2017</v>
      </c>
      <c r="AE84" s="16">
        <v>2018</v>
      </c>
      <c r="AF84" s="16">
        <v>2019</v>
      </c>
      <c r="AG84" s="16"/>
      <c r="AH84" s="16"/>
      <c r="AJ84" s="16" t="s">
        <v>7</v>
      </c>
      <c r="AK84" s="16">
        <v>2017</v>
      </c>
      <c r="AL84" s="16">
        <v>2018</v>
      </c>
      <c r="AM84" s="16">
        <v>2019</v>
      </c>
      <c r="AQ84" s="16" t="s">
        <v>7</v>
      </c>
      <c r="AR84" s="16">
        <v>2017</v>
      </c>
      <c r="AS84" s="16">
        <v>2018</v>
      </c>
      <c r="AT84" s="16">
        <v>2019</v>
      </c>
      <c r="AU84" s="16"/>
      <c r="AV84" s="16"/>
      <c r="AW84" s="49"/>
      <c r="BJ84" s="159"/>
      <c r="BK84" s="159"/>
      <c r="BL84" s="159"/>
      <c r="BM84" s="159"/>
      <c r="BN84" s="159"/>
      <c r="BP84" s="159"/>
      <c r="BQ84" s="159"/>
      <c r="BR84" s="159"/>
      <c r="BS84" s="159"/>
      <c r="BT84" s="159"/>
      <c r="BV84" s="159"/>
      <c r="BW84" s="159"/>
      <c r="BX84" s="159"/>
      <c r="BY84" s="159"/>
      <c r="CA84" s="159"/>
      <c r="CB84" s="159"/>
      <c r="CC84" s="159"/>
      <c r="CD84" s="159"/>
      <c r="CF84" s="159"/>
      <c r="CG84" s="159"/>
      <c r="CH84" s="159"/>
      <c r="CI84" s="159"/>
      <c r="CK84" s="159"/>
      <c r="CL84" s="159"/>
      <c r="CM84" s="159"/>
      <c r="CN84" s="159"/>
      <c r="CP84" s="159"/>
      <c r="CQ84" s="159"/>
      <c r="CR84" s="159"/>
      <c r="CS84" s="159"/>
      <c r="CT84" s="160"/>
    </row>
    <row r="85" spans="1:103" x14ac:dyDescent="0.3">
      <c r="A85" s="14" t="s">
        <v>66</v>
      </c>
      <c r="B85" s="8">
        <v>214</v>
      </c>
      <c r="C85" s="8">
        <v>275</v>
      </c>
      <c r="D85" s="8">
        <v>431</v>
      </c>
      <c r="E85" s="8"/>
      <c r="F85" s="8"/>
      <c r="H85" s="14" t="s">
        <v>66</v>
      </c>
      <c r="I85" s="8">
        <v>40</v>
      </c>
      <c r="J85" s="8">
        <v>81</v>
      </c>
      <c r="K85" s="8">
        <v>96</v>
      </c>
      <c r="L85" s="8"/>
      <c r="M85" s="8"/>
      <c r="O85" s="14" t="s">
        <v>66</v>
      </c>
      <c r="P85" s="8">
        <v>80</v>
      </c>
      <c r="Q85" s="8">
        <v>144</v>
      </c>
      <c r="R85" s="8">
        <v>154</v>
      </c>
      <c r="S85" s="8"/>
      <c r="T85" s="8"/>
      <c r="V85" s="14" t="s">
        <v>66</v>
      </c>
      <c r="W85" s="8">
        <v>20</v>
      </c>
      <c r="X85" s="8">
        <v>49</v>
      </c>
      <c r="Y85" s="8">
        <v>46</v>
      </c>
      <c r="Z85" s="8"/>
      <c r="AA85" s="8"/>
      <c r="AC85" s="14" t="s">
        <v>66</v>
      </c>
      <c r="AD85" s="8">
        <v>2</v>
      </c>
      <c r="AE85" s="8">
        <v>6</v>
      </c>
      <c r="AF85" s="8">
        <v>0</v>
      </c>
      <c r="AG85" s="8"/>
      <c r="AH85" s="8"/>
      <c r="AJ85" s="14" t="s">
        <v>66</v>
      </c>
      <c r="AK85" s="8">
        <v>2</v>
      </c>
      <c r="AL85" s="8">
        <v>24</v>
      </c>
      <c r="AM85" s="8">
        <v>27</v>
      </c>
      <c r="AQ85" s="14" t="s">
        <v>66</v>
      </c>
      <c r="AR85" s="15">
        <f>+B85+I85+P85+W85+AD85+AK85</f>
        <v>358</v>
      </c>
      <c r="AS85" s="15">
        <f>+C85+J85+Q85+X85+AE85+AL85</f>
        <v>579</v>
      </c>
      <c r="AT85" s="15">
        <f>+D85+K85+R85+Y85+AF85+AM85</f>
        <v>754</v>
      </c>
      <c r="AU85" s="15"/>
      <c r="AV85" s="15"/>
      <c r="AW85" s="59"/>
      <c r="BJ85" s="14"/>
      <c r="BK85" s="56"/>
      <c r="BL85" s="56"/>
      <c r="BM85" s="56"/>
      <c r="BN85" s="56"/>
      <c r="BP85" s="14"/>
      <c r="BQ85" s="56"/>
      <c r="BR85" s="56"/>
      <c r="BS85" s="56"/>
      <c r="BT85" s="56"/>
      <c r="BV85" s="14"/>
      <c r="BW85" s="56"/>
      <c r="BX85" s="56"/>
      <c r="BY85" s="56"/>
      <c r="CA85" s="14"/>
      <c r="CB85" s="56"/>
      <c r="CC85" s="56"/>
      <c r="CD85" s="56"/>
      <c r="CF85" s="14"/>
      <c r="CG85" s="56"/>
      <c r="CH85" s="56"/>
      <c r="CI85" s="56"/>
      <c r="CK85" s="14"/>
      <c r="CL85" s="56"/>
      <c r="CM85" s="56"/>
      <c r="CN85" s="56"/>
      <c r="CP85" s="14"/>
      <c r="CQ85" s="15"/>
      <c r="CR85" s="15"/>
      <c r="CS85" s="15"/>
      <c r="CT85" s="62"/>
    </row>
    <row r="86" spans="1:103" x14ac:dyDescent="0.3">
      <c r="A86" s="14" t="s">
        <v>67</v>
      </c>
      <c r="B86" s="8">
        <v>240</v>
      </c>
      <c r="C86" s="8">
        <v>289</v>
      </c>
      <c r="D86" s="8">
        <v>356</v>
      </c>
      <c r="E86" s="8"/>
      <c r="F86" s="8"/>
      <c r="H86" s="14" t="s">
        <v>67</v>
      </c>
      <c r="I86" s="8">
        <v>59</v>
      </c>
      <c r="J86" s="8">
        <v>97</v>
      </c>
      <c r="K86" s="8">
        <v>130</v>
      </c>
      <c r="L86" s="8"/>
      <c r="M86" s="8"/>
      <c r="O86" s="14" t="s">
        <v>67</v>
      </c>
      <c r="P86" s="8">
        <v>68</v>
      </c>
      <c r="Q86" s="8">
        <v>185</v>
      </c>
      <c r="R86" s="8">
        <v>96</v>
      </c>
      <c r="S86" s="8"/>
      <c r="T86" s="8"/>
      <c r="V86" s="14" t="s">
        <v>67</v>
      </c>
      <c r="W86" s="8">
        <v>31</v>
      </c>
      <c r="X86" s="8">
        <v>44</v>
      </c>
      <c r="Y86" s="8">
        <v>57</v>
      </c>
      <c r="Z86" s="8"/>
      <c r="AA86" s="8"/>
      <c r="AC86" s="14" t="s">
        <v>67</v>
      </c>
      <c r="AD86" s="8">
        <v>10</v>
      </c>
      <c r="AE86" s="8">
        <v>37</v>
      </c>
      <c r="AF86" s="8">
        <v>10</v>
      </c>
      <c r="AG86" s="8"/>
      <c r="AH86" s="8"/>
      <c r="AJ86" s="14" t="s">
        <v>67</v>
      </c>
      <c r="AK86" s="8">
        <v>13</v>
      </c>
      <c r="AL86" s="8">
        <v>22</v>
      </c>
      <c r="AM86" s="8">
        <v>26</v>
      </c>
      <c r="AQ86" s="14" t="s">
        <v>67</v>
      </c>
      <c r="AR86" s="15">
        <f t="shared" ref="AR86:AR96" si="5">+B86+I86+P86+W86+AD86+AK86</f>
        <v>421</v>
      </c>
      <c r="AS86" s="15">
        <f>+C86+J86+Q86+X86+AE86+AL86</f>
        <v>674</v>
      </c>
      <c r="AT86" s="15">
        <f>+D86+K86+R86+Y86+AF86+AM86</f>
        <v>675</v>
      </c>
      <c r="AU86" s="15"/>
      <c r="AV86" s="15"/>
      <c r="AW86" s="59"/>
      <c r="BJ86" s="14"/>
      <c r="BK86" s="56"/>
      <c r="BL86" s="55"/>
      <c r="BM86" s="55"/>
      <c r="BN86" s="55"/>
      <c r="BP86" s="14"/>
      <c r="BQ86" s="56"/>
      <c r="BR86" s="55"/>
      <c r="BS86" s="55"/>
      <c r="BT86" s="55"/>
      <c r="BV86" s="14"/>
      <c r="BW86" s="55"/>
      <c r="BX86" s="55"/>
      <c r="BY86" s="55"/>
      <c r="CA86" s="14"/>
      <c r="CB86" s="56"/>
      <c r="CC86" s="55"/>
      <c r="CD86" s="55"/>
      <c r="CF86" s="14"/>
      <c r="CG86" s="56"/>
      <c r="CH86" s="55"/>
      <c r="CI86" s="55"/>
      <c r="CK86" s="14"/>
      <c r="CL86" s="56"/>
      <c r="CM86" s="55"/>
      <c r="CN86" s="55"/>
      <c r="CP86" s="14"/>
      <c r="CQ86" s="15"/>
      <c r="CR86" s="15"/>
      <c r="CS86" s="15"/>
      <c r="CT86" s="62"/>
    </row>
    <row r="87" spans="1:103" x14ac:dyDescent="0.3">
      <c r="A87" s="14" t="s">
        <v>68</v>
      </c>
      <c r="B87" s="8">
        <v>258</v>
      </c>
      <c r="C87" s="8">
        <v>281</v>
      </c>
      <c r="D87" s="8">
        <v>428</v>
      </c>
      <c r="E87" s="8"/>
      <c r="F87" s="8"/>
      <c r="H87" s="14" t="s">
        <v>68</v>
      </c>
      <c r="I87" s="8">
        <v>42</v>
      </c>
      <c r="J87" s="8">
        <v>112</v>
      </c>
      <c r="K87" s="8">
        <v>167</v>
      </c>
      <c r="L87" s="8"/>
      <c r="M87" s="8"/>
      <c r="O87" s="14" t="s">
        <v>68</v>
      </c>
      <c r="P87" s="8">
        <v>65</v>
      </c>
      <c r="Q87" s="8">
        <v>232</v>
      </c>
      <c r="R87" s="8">
        <v>151</v>
      </c>
      <c r="S87" s="8"/>
      <c r="T87" s="8"/>
      <c r="V87" s="14" t="s">
        <v>68</v>
      </c>
      <c r="W87" s="8">
        <v>16</v>
      </c>
      <c r="X87" s="8">
        <v>40</v>
      </c>
      <c r="Y87" s="8">
        <v>57</v>
      </c>
      <c r="Z87" s="8"/>
      <c r="AA87" s="8"/>
      <c r="AC87" s="14" t="s">
        <v>68</v>
      </c>
      <c r="AD87" s="8">
        <v>4</v>
      </c>
      <c r="AE87" s="8">
        <v>9</v>
      </c>
      <c r="AF87" s="8">
        <v>11</v>
      </c>
      <c r="AG87" s="8"/>
      <c r="AH87" s="8"/>
      <c r="AJ87" s="14" t="s">
        <v>68</v>
      </c>
      <c r="AK87" s="8">
        <v>31</v>
      </c>
      <c r="AL87" s="8">
        <v>27</v>
      </c>
      <c r="AM87" s="8">
        <v>42</v>
      </c>
      <c r="AQ87" s="14" t="s">
        <v>68</v>
      </c>
      <c r="AR87" s="15">
        <f t="shared" si="5"/>
        <v>416</v>
      </c>
      <c r="AS87" s="15">
        <f t="shared" ref="AS87:AS96" si="6">+C87+J87+Q87+X87+AE87+AL87</f>
        <v>701</v>
      </c>
      <c r="AT87" s="15">
        <f>+K87+R87+Y87+AF87+AM87</f>
        <v>428</v>
      </c>
      <c r="AU87" s="15"/>
      <c r="AV87" s="15"/>
      <c r="AW87" s="59"/>
      <c r="BJ87" s="14"/>
      <c r="BK87" s="56"/>
      <c r="BL87" s="55"/>
      <c r="BM87" s="55"/>
      <c r="BN87" s="55"/>
      <c r="BP87" s="14"/>
      <c r="BQ87" s="56"/>
      <c r="BR87" s="55"/>
      <c r="BS87" s="55"/>
      <c r="BT87" s="55"/>
      <c r="BV87" s="14"/>
      <c r="BW87" s="55"/>
      <c r="BX87" s="55"/>
      <c r="BY87" s="55"/>
      <c r="CA87" s="14"/>
      <c r="CB87" s="56"/>
      <c r="CC87" s="55"/>
      <c r="CD87" s="55"/>
      <c r="CF87" s="14"/>
      <c r="CG87" s="56"/>
      <c r="CH87" s="55"/>
      <c r="CI87" s="55"/>
      <c r="CK87" s="14"/>
      <c r="CL87" s="56"/>
      <c r="CM87" s="55"/>
      <c r="CN87" s="55"/>
      <c r="CP87" s="14"/>
      <c r="CQ87" s="15"/>
      <c r="CR87" s="15"/>
      <c r="CS87" s="15"/>
      <c r="CT87" s="62"/>
    </row>
    <row r="88" spans="1:103" x14ac:dyDescent="0.3">
      <c r="A88" s="14" t="s">
        <v>69</v>
      </c>
      <c r="B88" s="8">
        <v>217</v>
      </c>
      <c r="C88" s="8">
        <v>317</v>
      </c>
      <c r="D88" s="8">
        <v>379</v>
      </c>
      <c r="E88" s="8"/>
      <c r="F88" s="8"/>
      <c r="H88" s="14" t="s">
        <v>69</v>
      </c>
      <c r="I88" s="8">
        <v>63</v>
      </c>
      <c r="J88" s="8">
        <v>126</v>
      </c>
      <c r="K88" s="8">
        <v>146</v>
      </c>
      <c r="L88" s="8"/>
      <c r="M88" s="8"/>
      <c r="O88" s="14" t="s">
        <v>69</v>
      </c>
      <c r="P88" s="8">
        <v>46</v>
      </c>
      <c r="Q88" s="8">
        <v>216</v>
      </c>
      <c r="R88" s="8">
        <v>145</v>
      </c>
      <c r="S88" s="8"/>
      <c r="T88" s="8"/>
      <c r="V88" s="14" t="s">
        <v>69</v>
      </c>
      <c r="W88" s="8">
        <v>26</v>
      </c>
      <c r="X88" s="8">
        <v>41</v>
      </c>
      <c r="Y88" s="8">
        <v>83</v>
      </c>
      <c r="Z88" s="8"/>
      <c r="AA88" s="8"/>
      <c r="AC88" s="14" t="s">
        <v>69</v>
      </c>
      <c r="AD88" s="8">
        <v>23</v>
      </c>
      <c r="AE88" s="8">
        <v>10</v>
      </c>
      <c r="AF88" s="8">
        <v>13</v>
      </c>
      <c r="AG88" s="8"/>
      <c r="AH88" s="8"/>
      <c r="AJ88" s="14" t="s">
        <v>69</v>
      </c>
      <c r="AK88" s="8">
        <v>8</v>
      </c>
      <c r="AL88" s="8">
        <v>14</v>
      </c>
      <c r="AM88" s="8">
        <v>29</v>
      </c>
      <c r="AQ88" s="14" t="s">
        <v>69</v>
      </c>
      <c r="AR88" s="15">
        <f t="shared" si="5"/>
        <v>383</v>
      </c>
      <c r="AS88" s="15">
        <f t="shared" si="6"/>
        <v>724</v>
      </c>
      <c r="AT88" s="15">
        <f>+K88+R88+Y88+AF88+AM88</f>
        <v>416</v>
      </c>
      <c r="AU88" s="15"/>
      <c r="AV88" s="15"/>
      <c r="AW88" s="59"/>
      <c r="BJ88" s="14"/>
      <c r="BK88" s="56"/>
      <c r="BL88" s="55"/>
      <c r="BM88" s="55"/>
      <c r="BN88" s="55"/>
      <c r="BP88" s="14"/>
      <c r="BQ88" s="56"/>
      <c r="BR88" s="55"/>
      <c r="BS88" s="55"/>
      <c r="BT88" s="55"/>
      <c r="BV88" s="14"/>
      <c r="BW88" s="55"/>
      <c r="BX88" s="55"/>
      <c r="BY88" s="55"/>
      <c r="CA88" s="14"/>
      <c r="CB88" s="56"/>
      <c r="CC88" s="55"/>
      <c r="CD88" s="55"/>
      <c r="CF88" s="14"/>
      <c r="CG88" s="56"/>
      <c r="CH88" s="55"/>
      <c r="CI88" s="55"/>
      <c r="CK88" s="14"/>
      <c r="CL88" s="56"/>
      <c r="CM88" s="55"/>
      <c r="CN88" s="55"/>
      <c r="CP88" s="14"/>
      <c r="CQ88" s="15"/>
      <c r="CR88" s="15"/>
      <c r="CS88" s="15"/>
      <c r="CT88" s="62"/>
    </row>
    <row r="89" spans="1:103" x14ac:dyDescent="0.3">
      <c r="A89" s="14" t="s">
        <v>71</v>
      </c>
      <c r="B89" s="8">
        <v>237</v>
      </c>
      <c r="C89" s="8">
        <v>323</v>
      </c>
      <c r="D89" s="8">
        <v>462</v>
      </c>
      <c r="E89" s="8"/>
      <c r="F89" s="8"/>
      <c r="H89" s="14" t="s">
        <v>71</v>
      </c>
      <c r="I89" s="8">
        <v>49</v>
      </c>
      <c r="J89" s="8">
        <v>121</v>
      </c>
      <c r="K89" s="8">
        <v>153</v>
      </c>
      <c r="L89" s="8"/>
      <c r="M89" s="8"/>
      <c r="O89" s="14" t="s">
        <v>71</v>
      </c>
      <c r="P89" s="8">
        <v>58</v>
      </c>
      <c r="Q89" s="8">
        <v>204</v>
      </c>
      <c r="R89" s="8">
        <v>183</v>
      </c>
      <c r="S89" s="8"/>
      <c r="T89" s="8"/>
      <c r="V89" s="14" t="s">
        <v>71</v>
      </c>
      <c r="W89" s="8">
        <v>17</v>
      </c>
      <c r="X89" s="8">
        <v>40</v>
      </c>
      <c r="Y89" s="8">
        <v>54</v>
      </c>
      <c r="Z89" s="8"/>
      <c r="AA89" s="8"/>
      <c r="AC89" s="14" t="s">
        <v>71</v>
      </c>
      <c r="AD89" s="8">
        <v>6</v>
      </c>
      <c r="AE89" s="8">
        <v>12</v>
      </c>
      <c r="AF89" s="8">
        <v>10</v>
      </c>
      <c r="AG89" s="8"/>
      <c r="AH89" s="8"/>
      <c r="AJ89" s="14" t="s">
        <v>71</v>
      </c>
      <c r="AK89" s="8">
        <v>5</v>
      </c>
      <c r="AL89" s="8">
        <v>5</v>
      </c>
      <c r="AM89" s="8">
        <v>34</v>
      </c>
      <c r="AQ89" s="14" t="s">
        <v>71</v>
      </c>
      <c r="AR89" s="15">
        <f t="shared" si="5"/>
        <v>372</v>
      </c>
      <c r="AS89" s="15">
        <f t="shared" si="6"/>
        <v>705</v>
      </c>
      <c r="AT89" s="15">
        <f>+K89+R89+Y89+AF89+AM89</f>
        <v>434</v>
      </c>
      <c r="AU89" s="15"/>
      <c r="AV89" s="15"/>
      <c r="AW89" s="44"/>
      <c r="BJ89" s="14"/>
      <c r="BK89" s="56"/>
      <c r="BL89" s="55"/>
      <c r="BM89" s="55"/>
      <c r="BN89" s="55"/>
      <c r="BP89" s="14"/>
      <c r="BQ89" s="56"/>
      <c r="BR89" s="55"/>
      <c r="BS89" s="55"/>
      <c r="BT89" s="55"/>
      <c r="BV89" s="14"/>
      <c r="BW89" s="55"/>
      <c r="BX89" s="55"/>
      <c r="BY89" s="55"/>
      <c r="CA89" s="14"/>
      <c r="CB89" s="56"/>
      <c r="CC89" s="55"/>
      <c r="CD89" s="55"/>
      <c r="CF89" s="14"/>
      <c r="CG89" s="56"/>
      <c r="CH89" s="55"/>
      <c r="CI89" s="55"/>
      <c r="CK89" s="14"/>
      <c r="CL89" s="56"/>
      <c r="CM89" s="55"/>
      <c r="CN89" s="55"/>
      <c r="CP89" s="14"/>
      <c r="CQ89" s="15"/>
      <c r="CR89" s="15"/>
      <c r="CS89" s="15"/>
      <c r="CT89" s="62"/>
    </row>
    <row r="90" spans="1:103" x14ac:dyDescent="0.3">
      <c r="A90" s="14" t="s">
        <v>72</v>
      </c>
      <c r="B90" s="8">
        <v>245</v>
      </c>
      <c r="C90" s="8">
        <v>371</v>
      </c>
      <c r="D90" s="8">
        <v>422</v>
      </c>
      <c r="E90" s="8"/>
      <c r="F90" s="8"/>
      <c r="H90" s="14" t="s">
        <v>72</v>
      </c>
      <c r="I90" s="8">
        <v>41</v>
      </c>
      <c r="J90" s="8">
        <v>92</v>
      </c>
      <c r="K90" s="8">
        <v>136</v>
      </c>
      <c r="L90" s="8"/>
      <c r="M90" s="8"/>
      <c r="O90" s="14" t="s">
        <v>72</v>
      </c>
      <c r="P90" s="8">
        <v>72</v>
      </c>
      <c r="Q90" s="8">
        <v>158</v>
      </c>
      <c r="R90" s="8">
        <v>142</v>
      </c>
      <c r="S90" s="8"/>
      <c r="T90" s="8"/>
      <c r="V90" s="14" t="s">
        <v>72</v>
      </c>
      <c r="W90" s="8">
        <v>20</v>
      </c>
      <c r="X90" s="8">
        <v>46</v>
      </c>
      <c r="Y90" s="8">
        <v>46</v>
      </c>
      <c r="Z90" s="8"/>
      <c r="AA90" s="8"/>
      <c r="AC90" s="14" t="s">
        <v>72</v>
      </c>
      <c r="AD90" s="8">
        <v>28</v>
      </c>
      <c r="AE90" s="8">
        <v>28</v>
      </c>
      <c r="AF90" s="8">
        <v>9</v>
      </c>
      <c r="AG90" s="8"/>
      <c r="AH90" s="8"/>
      <c r="AJ90" s="14" t="s">
        <v>72</v>
      </c>
      <c r="AK90" s="8">
        <v>18</v>
      </c>
      <c r="AL90" s="8">
        <v>0</v>
      </c>
      <c r="AM90" s="8">
        <v>44</v>
      </c>
      <c r="AQ90" s="14" t="s">
        <v>72</v>
      </c>
      <c r="AR90" s="15">
        <f t="shared" si="5"/>
        <v>424</v>
      </c>
      <c r="AS90" s="15">
        <f t="shared" si="6"/>
        <v>695</v>
      </c>
      <c r="AT90" s="15">
        <f>+D90+K90+R90+Y90+AF90+AM90</f>
        <v>799</v>
      </c>
      <c r="AU90" s="15"/>
      <c r="AV90" s="15"/>
      <c r="AW90" s="44"/>
      <c r="BJ90" s="14"/>
      <c r="BK90" s="56"/>
      <c r="BL90" s="55"/>
      <c r="BM90" s="55"/>
      <c r="BN90" s="55"/>
      <c r="BP90" s="14"/>
      <c r="BQ90" s="56"/>
      <c r="BR90" s="55"/>
      <c r="BS90" s="55"/>
      <c r="BT90" s="55"/>
      <c r="BV90" s="14"/>
      <c r="BW90" s="55"/>
      <c r="BX90" s="55"/>
      <c r="BY90" s="55"/>
      <c r="CA90" s="14"/>
      <c r="CB90" s="56"/>
      <c r="CC90" s="55"/>
      <c r="CD90" s="55"/>
      <c r="CF90" s="14"/>
      <c r="CG90" s="56"/>
      <c r="CH90" s="55"/>
      <c r="CI90" s="55"/>
      <c r="CK90" s="14"/>
      <c r="CL90" s="56"/>
      <c r="CM90" s="55"/>
      <c r="CN90" s="55"/>
      <c r="CP90" s="14"/>
      <c r="CQ90" s="15"/>
      <c r="CR90" s="15"/>
      <c r="CS90" s="15"/>
      <c r="CT90" s="62"/>
    </row>
    <row r="91" spans="1:103" x14ac:dyDescent="0.3">
      <c r="A91" s="14" t="s">
        <v>60</v>
      </c>
      <c r="B91" s="8">
        <v>236</v>
      </c>
      <c r="C91" s="8">
        <v>321</v>
      </c>
      <c r="D91" s="8">
        <v>402</v>
      </c>
      <c r="E91" s="8"/>
      <c r="F91" s="8"/>
      <c r="H91" s="14" t="s">
        <v>60</v>
      </c>
      <c r="I91" s="8">
        <v>87</v>
      </c>
      <c r="J91" s="8">
        <v>101</v>
      </c>
      <c r="K91" s="8">
        <v>142</v>
      </c>
      <c r="L91" s="8"/>
      <c r="M91" s="8"/>
      <c r="O91" s="14" t="s">
        <v>60</v>
      </c>
      <c r="P91" s="8">
        <v>113</v>
      </c>
      <c r="Q91" s="8">
        <v>175</v>
      </c>
      <c r="R91" s="8">
        <v>135</v>
      </c>
      <c r="S91" s="8"/>
      <c r="T91" s="8"/>
      <c r="V91" s="14" t="s">
        <v>60</v>
      </c>
      <c r="W91" s="8">
        <v>24</v>
      </c>
      <c r="X91" s="8">
        <v>63</v>
      </c>
      <c r="Y91" s="8">
        <v>52</v>
      </c>
      <c r="Z91" s="8"/>
      <c r="AA91" s="8"/>
      <c r="AC91" s="14" t="s">
        <v>60</v>
      </c>
      <c r="AD91" s="8">
        <v>16</v>
      </c>
      <c r="AE91" s="8">
        <v>10</v>
      </c>
      <c r="AF91" s="8">
        <v>8</v>
      </c>
      <c r="AG91" s="8"/>
      <c r="AH91" s="8"/>
      <c r="AJ91" s="14" t="s">
        <v>60</v>
      </c>
      <c r="AK91" s="8">
        <v>9</v>
      </c>
      <c r="AL91" s="8">
        <v>11</v>
      </c>
      <c r="AM91" s="8">
        <v>38</v>
      </c>
      <c r="AQ91" s="14" t="s">
        <v>60</v>
      </c>
      <c r="AR91" s="15">
        <f t="shared" si="5"/>
        <v>485</v>
      </c>
      <c r="AS91" s="15">
        <f t="shared" si="6"/>
        <v>681</v>
      </c>
      <c r="AT91" s="15">
        <f>+D91+K91+R91+Y91+AF91+AM91</f>
        <v>777</v>
      </c>
      <c r="AU91" s="15"/>
      <c r="AV91" s="15"/>
      <c r="AW91" s="44"/>
      <c r="BJ91" s="14"/>
      <c r="BK91" s="56"/>
      <c r="BL91" s="55"/>
      <c r="BM91" s="55"/>
      <c r="BN91" s="55"/>
      <c r="BP91" s="14"/>
      <c r="BQ91" s="56"/>
      <c r="BR91" s="55"/>
      <c r="BS91" s="55"/>
      <c r="BT91" s="55"/>
      <c r="BV91" s="14"/>
      <c r="BW91" s="55"/>
      <c r="BX91" s="55"/>
      <c r="BY91" s="55"/>
      <c r="CA91" s="14"/>
      <c r="CB91" s="56"/>
      <c r="CC91" s="55"/>
      <c r="CD91" s="55"/>
      <c r="CF91" s="14"/>
      <c r="CG91" s="56"/>
      <c r="CH91" s="55"/>
      <c r="CI91" s="55"/>
      <c r="CK91" s="14"/>
      <c r="CL91" s="56"/>
      <c r="CM91" s="55"/>
      <c r="CN91" s="55"/>
      <c r="CP91" s="14"/>
      <c r="CQ91" s="15"/>
      <c r="CR91" s="15"/>
      <c r="CS91" s="15"/>
      <c r="CT91" s="62"/>
    </row>
    <row r="92" spans="1:103" x14ac:dyDescent="0.3">
      <c r="A92" s="14" t="s">
        <v>61</v>
      </c>
      <c r="B92" s="8">
        <v>297</v>
      </c>
      <c r="C92" s="8">
        <v>366</v>
      </c>
      <c r="D92" s="8">
        <v>415</v>
      </c>
      <c r="E92" s="8"/>
      <c r="F92" s="8"/>
      <c r="H92" s="14" t="s">
        <v>61</v>
      </c>
      <c r="I92" s="8">
        <v>97</v>
      </c>
      <c r="J92" s="8">
        <v>117</v>
      </c>
      <c r="K92" s="8">
        <v>135</v>
      </c>
      <c r="L92" s="8"/>
      <c r="M92" s="8"/>
      <c r="O92" s="14" t="s">
        <v>61</v>
      </c>
      <c r="P92" s="8">
        <v>155</v>
      </c>
      <c r="Q92" s="8">
        <v>163</v>
      </c>
      <c r="R92" s="8">
        <v>150</v>
      </c>
      <c r="S92" s="8"/>
      <c r="T92" s="8"/>
      <c r="V92" s="14" t="s">
        <v>61</v>
      </c>
      <c r="W92" s="8">
        <v>27</v>
      </c>
      <c r="X92" s="8">
        <v>66</v>
      </c>
      <c r="Y92" s="8">
        <v>49</v>
      </c>
      <c r="Z92" s="8"/>
      <c r="AA92" s="8"/>
      <c r="AC92" s="14" t="s">
        <v>61</v>
      </c>
      <c r="AD92" s="8">
        <v>17</v>
      </c>
      <c r="AE92" s="8">
        <v>10</v>
      </c>
      <c r="AF92" s="8">
        <v>10</v>
      </c>
      <c r="AG92" s="8"/>
      <c r="AH92" s="8"/>
      <c r="AJ92" s="14" t="s">
        <v>61</v>
      </c>
      <c r="AK92" s="8">
        <v>11</v>
      </c>
      <c r="AL92" s="8">
        <v>5</v>
      </c>
      <c r="AM92" s="8">
        <v>42</v>
      </c>
      <c r="AQ92" s="14" t="s">
        <v>61</v>
      </c>
      <c r="AR92" s="15">
        <f t="shared" si="5"/>
        <v>604</v>
      </c>
      <c r="AS92" s="15">
        <f t="shared" si="6"/>
        <v>727</v>
      </c>
      <c r="AT92" s="15">
        <f>+D92+K92+R92+Y92+AF92+AM92</f>
        <v>801</v>
      </c>
      <c r="AU92" s="15"/>
      <c r="AV92" s="15"/>
      <c r="AW92" s="44"/>
      <c r="BJ92" s="14"/>
      <c r="BK92" s="56"/>
      <c r="BL92" s="55"/>
      <c r="BM92" s="55"/>
      <c r="BN92" s="55"/>
      <c r="BP92" s="14"/>
      <c r="BQ92" s="56"/>
      <c r="BR92" s="55"/>
      <c r="BS92" s="55"/>
      <c r="BT92" s="55"/>
      <c r="BV92" s="14"/>
      <c r="BW92" s="55"/>
      <c r="BX92" s="55"/>
      <c r="BY92" s="55"/>
      <c r="CA92" s="14"/>
      <c r="CB92" s="56"/>
      <c r="CC92" s="55"/>
      <c r="CD92" s="55"/>
      <c r="CF92" s="14"/>
      <c r="CG92" s="56"/>
      <c r="CH92" s="55"/>
      <c r="CI92" s="55"/>
      <c r="CK92" s="14"/>
      <c r="CL92" s="56"/>
      <c r="CM92" s="55"/>
      <c r="CN92" s="55"/>
      <c r="CP92" s="14"/>
      <c r="CQ92" s="15"/>
      <c r="CR92" s="15"/>
      <c r="CS92" s="15"/>
      <c r="CT92" s="62"/>
    </row>
    <row r="93" spans="1:103" x14ac:dyDescent="0.3">
      <c r="A93" s="14" t="s">
        <v>62</v>
      </c>
      <c r="B93" s="8">
        <v>265</v>
      </c>
      <c r="C93" s="8">
        <v>388</v>
      </c>
      <c r="D93" s="8"/>
      <c r="E93" s="8"/>
      <c r="F93" s="8"/>
      <c r="H93" s="14" t="s">
        <v>62</v>
      </c>
      <c r="I93" s="8">
        <v>109</v>
      </c>
      <c r="J93" s="8">
        <v>75</v>
      </c>
      <c r="K93" s="8"/>
      <c r="L93" s="8"/>
      <c r="M93" s="8"/>
      <c r="O93" s="14" t="s">
        <v>62</v>
      </c>
      <c r="P93" s="8">
        <v>106</v>
      </c>
      <c r="Q93" s="8">
        <v>204</v>
      </c>
      <c r="R93" s="8"/>
      <c r="S93" s="8"/>
      <c r="T93" s="8"/>
      <c r="V93" s="14" t="s">
        <v>62</v>
      </c>
      <c r="W93" s="8">
        <v>40</v>
      </c>
      <c r="X93" s="8">
        <v>64</v>
      </c>
      <c r="Y93" s="8"/>
      <c r="Z93" s="8"/>
      <c r="AA93" s="8"/>
      <c r="AC93" s="14" t="s">
        <v>62</v>
      </c>
      <c r="AD93" s="8">
        <v>10</v>
      </c>
      <c r="AE93" s="8">
        <v>17</v>
      </c>
      <c r="AF93" s="8"/>
      <c r="AG93" s="8"/>
      <c r="AH93" s="8"/>
      <c r="AJ93" s="14" t="s">
        <v>62</v>
      </c>
      <c r="AK93" s="8">
        <v>20</v>
      </c>
      <c r="AL93" s="8">
        <v>4</v>
      </c>
      <c r="AM93" s="8"/>
      <c r="AQ93" s="14" t="s">
        <v>62</v>
      </c>
      <c r="AR93" s="15">
        <f t="shared" si="5"/>
        <v>550</v>
      </c>
      <c r="AS93" s="15">
        <f t="shared" si="6"/>
        <v>752</v>
      </c>
      <c r="AT93" s="15"/>
      <c r="AU93" s="15"/>
      <c r="AV93" s="15"/>
      <c r="AW93" s="44"/>
      <c r="BJ93" s="14"/>
      <c r="BK93" s="56"/>
      <c r="BL93" s="55"/>
      <c r="BM93" s="55"/>
      <c r="BN93" s="55"/>
      <c r="BP93" s="14"/>
      <c r="BQ93" s="56"/>
      <c r="BR93" s="55"/>
      <c r="BS93" s="55"/>
      <c r="BT93" s="55"/>
      <c r="BV93" s="14"/>
      <c r="BW93" s="55"/>
      <c r="BX93" s="55"/>
      <c r="BY93" s="55"/>
      <c r="CA93" s="14"/>
      <c r="CB93" s="56"/>
      <c r="CC93" s="55"/>
      <c r="CD93" s="55"/>
      <c r="CF93" s="14"/>
      <c r="CG93" s="56"/>
      <c r="CH93" s="55"/>
      <c r="CI93" s="55"/>
      <c r="CK93" s="14"/>
      <c r="CL93" s="56"/>
      <c r="CM93" s="55"/>
      <c r="CN93" s="55"/>
      <c r="CP93" s="14"/>
      <c r="CQ93" s="15"/>
      <c r="CR93" s="15"/>
      <c r="CS93" s="15"/>
      <c r="CT93" s="62"/>
    </row>
    <row r="94" spans="1:103" x14ac:dyDescent="0.3">
      <c r="A94" s="14" t="s">
        <v>63</v>
      </c>
      <c r="B94" s="8">
        <v>270</v>
      </c>
      <c r="C94" s="8">
        <v>351</v>
      </c>
      <c r="D94" s="8"/>
      <c r="E94" s="8"/>
      <c r="F94" s="8"/>
      <c r="H94" s="14" t="s">
        <v>63</v>
      </c>
      <c r="I94" s="8">
        <v>103</v>
      </c>
      <c r="J94" s="8">
        <v>54</v>
      </c>
      <c r="K94" s="8"/>
      <c r="L94" s="8"/>
      <c r="M94" s="8"/>
      <c r="O94" s="14" t="s">
        <v>63</v>
      </c>
      <c r="P94" s="8">
        <v>93</v>
      </c>
      <c r="Q94" s="8">
        <v>140</v>
      </c>
      <c r="R94" s="8"/>
      <c r="S94" s="8"/>
      <c r="T94" s="8"/>
      <c r="V94" s="14" t="s">
        <v>63</v>
      </c>
      <c r="W94" s="8">
        <v>40</v>
      </c>
      <c r="X94" s="8">
        <v>41</v>
      </c>
      <c r="Y94" s="8"/>
      <c r="Z94" s="8"/>
      <c r="AA94" s="8"/>
      <c r="AC94" s="14" t="s">
        <v>63</v>
      </c>
      <c r="AD94" s="8">
        <v>9</v>
      </c>
      <c r="AE94" s="8">
        <v>19</v>
      </c>
      <c r="AF94" s="8"/>
      <c r="AG94" s="8"/>
      <c r="AH94" s="8"/>
      <c r="AJ94" s="14" t="s">
        <v>63</v>
      </c>
      <c r="AK94" s="8">
        <v>4</v>
      </c>
      <c r="AL94" s="8">
        <v>4</v>
      </c>
      <c r="AM94" s="8"/>
      <c r="AQ94" s="14" t="s">
        <v>63</v>
      </c>
      <c r="AR94" s="15">
        <f t="shared" si="5"/>
        <v>519</v>
      </c>
      <c r="AS94" s="15">
        <f t="shared" si="6"/>
        <v>609</v>
      </c>
      <c r="AT94" s="15"/>
      <c r="AU94" s="15"/>
      <c r="AV94" s="15"/>
      <c r="AW94" s="44"/>
      <c r="BJ94" s="14"/>
      <c r="BK94" s="56"/>
      <c r="BL94" s="55"/>
      <c r="BM94" s="55"/>
      <c r="BN94" s="55"/>
      <c r="BP94" s="14"/>
      <c r="BQ94" s="56"/>
      <c r="BR94" s="55"/>
      <c r="BS94" s="55"/>
      <c r="BT94" s="55"/>
      <c r="BV94" s="14"/>
      <c r="BW94" s="55"/>
      <c r="BX94" s="55"/>
      <c r="BY94" s="55"/>
      <c r="CA94" s="14"/>
      <c r="CB94" s="56"/>
      <c r="CC94" s="55"/>
      <c r="CD94" s="55"/>
      <c r="CF94" s="14"/>
      <c r="CG94" s="56"/>
      <c r="CH94" s="55"/>
      <c r="CI94" s="55"/>
      <c r="CK94" s="14"/>
      <c r="CL94" s="56"/>
      <c r="CM94" s="55"/>
      <c r="CN94" s="55"/>
      <c r="CP94" s="14"/>
      <c r="CQ94" s="15"/>
      <c r="CR94" s="15"/>
      <c r="CS94" s="15"/>
      <c r="CT94" s="62"/>
    </row>
    <row r="95" spans="1:103" x14ac:dyDescent="0.3">
      <c r="A95" s="14" t="s">
        <v>64</v>
      </c>
      <c r="B95" s="8">
        <v>319</v>
      </c>
      <c r="C95" s="8">
        <v>349</v>
      </c>
      <c r="D95" s="8"/>
      <c r="E95" s="8"/>
      <c r="F95" s="8"/>
      <c r="H95" s="14" t="s">
        <v>64</v>
      </c>
      <c r="I95" s="8">
        <v>85</v>
      </c>
      <c r="J95" s="8">
        <v>32</v>
      </c>
      <c r="K95" s="8"/>
      <c r="L95" s="8"/>
      <c r="M95" s="8"/>
      <c r="O95" s="14" t="s">
        <v>64</v>
      </c>
      <c r="P95" s="8">
        <v>89</v>
      </c>
      <c r="Q95" s="8">
        <v>96</v>
      </c>
      <c r="R95" s="8"/>
      <c r="S95" s="8"/>
      <c r="T95" s="8"/>
      <c r="V95" s="14" t="s">
        <v>64</v>
      </c>
      <c r="W95" s="8">
        <v>26</v>
      </c>
      <c r="X95" s="8">
        <v>23</v>
      </c>
      <c r="Y95" s="8"/>
      <c r="Z95" s="8"/>
      <c r="AA95" s="8"/>
      <c r="AC95" s="14" t="s">
        <v>64</v>
      </c>
      <c r="AD95" s="8">
        <v>18</v>
      </c>
      <c r="AE95" s="8">
        <v>9</v>
      </c>
      <c r="AF95" s="8"/>
      <c r="AG95" s="8"/>
      <c r="AH95" s="8"/>
      <c r="AJ95" s="14" t="s">
        <v>64</v>
      </c>
      <c r="AK95" s="8">
        <v>20</v>
      </c>
      <c r="AL95" s="8">
        <v>9</v>
      </c>
      <c r="AM95" s="8"/>
      <c r="AQ95" s="14" t="s">
        <v>64</v>
      </c>
      <c r="AR95" s="15">
        <f t="shared" si="5"/>
        <v>557</v>
      </c>
      <c r="AS95" s="15">
        <f t="shared" si="6"/>
        <v>518</v>
      </c>
      <c r="AT95" s="15"/>
      <c r="AU95" s="15"/>
      <c r="AV95" s="15"/>
      <c r="AW95" s="44"/>
      <c r="BJ95" s="14"/>
      <c r="BK95" s="56"/>
      <c r="BP95" s="14"/>
      <c r="BQ95" s="56"/>
      <c r="BV95" s="14"/>
      <c r="BW95" s="56"/>
      <c r="CA95" s="14"/>
      <c r="CB95" s="56"/>
      <c r="CC95" s="55"/>
      <c r="CD95" s="55"/>
      <c r="CF95" s="14"/>
      <c r="CG95" s="56"/>
      <c r="CK95" s="14"/>
      <c r="CL95" s="56"/>
      <c r="CP95" s="14"/>
      <c r="CQ95" s="15"/>
      <c r="CR95" s="15"/>
      <c r="CS95" s="15"/>
      <c r="CT95" s="62"/>
    </row>
    <row r="96" spans="1:103" x14ac:dyDescent="0.3">
      <c r="A96" s="14" t="s">
        <v>65</v>
      </c>
      <c r="B96" s="8">
        <v>290</v>
      </c>
      <c r="C96" s="6">
        <v>330</v>
      </c>
      <c r="H96" s="14" t="s">
        <v>65</v>
      </c>
      <c r="I96" s="6">
        <v>78</v>
      </c>
      <c r="J96" s="6">
        <v>45</v>
      </c>
      <c r="O96" s="14" t="s">
        <v>65</v>
      </c>
      <c r="P96" s="6">
        <v>82</v>
      </c>
      <c r="Q96" s="6">
        <v>100</v>
      </c>
      <c r="V96" s="14" t="s">
        <v>65</v>
      </c>
      <c r="W96" s="6">
        <v>19</v>
      </c>
      <c r="X96" s="6">
        <v>30</v>
      </c>
      <c r="AC96" s="14" t="s">
        <v>65</v>
      </c>
      <c r="AD96" s="6">
        <v>6</v>
      </c>
      <c r="AE96" s="6">
        <v>10</v>
      </c>
      <c r="AJ96" s="14" t="s">
        <v>65</v>
      </c>
      <c r="AK96" s="6">
        <v>8</v>
      </c>
      <c r="AL96" s="6">
        <v>9</v>
      </c>
      <c r="AQ96" s="14" t="s">
        <v>65</v>
      </c>
      <c r="AR96" s="15">
        <f t="shared" si="5"/>
        <v>483</v>
      </c>
      <c r="AS96" s="15">
        <f t="shared" si="6"/>
        <v>524</v>
      </c>
      <c r="AT96" s="15"/>
      <c r="AU96" s="15"/>
      <c r="AV96" s="15"/>
      <c r="AW96" s="44"/>
      <c r="BJ96" s="14"/>
      <c r="BK96" s="56"/>
      <c r="BP96" s="14"/>
      <c r="BQ96" s="56"/>
      <c r="BV96" s="14"/>
      <c r="BW96" s="55"/>
      <c r="CA96" s="14"/>
      <c r="CB96" s="56"/>
      <c r="CC96" s="55"/>
      <c r="CD96" s="55"/>
      <c r="CF96" s="14"/>
      <c r="CG96" s="56"/>
      <c r="CK96" s="14"/>
      <c r="CL96" s="56"/>
      <c r="CP96" s="14"/>
      <c r="CQ96" s="15"/>
      <c r="CR96" s="15"/>
      <c r="CS96" s="15"/>
      <c r="CT96" s="62"/>
    </row>
    <row r="97" spans="1:98" ht="25.5" x14ac:dyDescent="0.35">
      <c r="A97" s="11" t="s">
        <v>8</v>
      </c>
      <c r="B97" s="11">
        <f>SUM(B85:B96)</f>
        <v>3088</v>
      </c>
      <c r="C97" s="11">
        <f>SUM(C85:C96)</f>
        <v>3961</v>
      </c>
      <c r="D97" s="11">
        <f>SUM(D85:D96)</f>
        <v>3295</v>
      </c>
      <c r="E97" s="11"/>
      <c r="F97" s="11"/>
      <c r="H97" s="11" t="s">
        <v>8</v>
      </c>
      <c r="I97" s="11">
        <f>SUM(I85:I96)</f>
        <v>853</v>
      </c>
      <c r="J97" s="11">
        <f>SUM(J85:J96)</f>
        <v>1053</v>
      </c>
      <c r="K97" s="11">
        <f>SUM(K85:K96)</f>
        <v>1105</v>
      </c>
      <c r="L97" s="11"/>
      <c r="M97" s="11"/>
      <c r="O97" s="11" t="s">
        <v>8</v>
      </c>
      <c r="P97" s="11">
        <f>SUM(P85:P96)</f>
        <v>1027</v>
      </c>
      <c r="Q97" s="11">
        <f>SUM(Q85:Q96)</f>
        <v>2017</v>
      </c>
      <c r="R97" s="11">
        <f>SUM(R85:R96)</f>
        <v>1156</v>
      </c>
      <c r="S97" s="11"/>
      <c r="T97" s="11"/>
      <c r="V97" s="11" t="s">
        <v>8</v>
      </c>
      <c r="W97" s="11">
        <f>SUM(W85:W96)</f>
        <v>306</v>
      </c>
      <c r="X97" s="11">
        <f>SUM(X85:X96)</f>
        <v>547</v>
      </c>
      <c r="Y97" s="11">
        <f>SUM(Y85:Y96)</f>
        <v>444</v>
      </c>
      <c r="Z97" s="11"/>
      <c r="AA97" s="11"/>
      <c r="AC97" s="11" t="s">
        <v>8</v>
      </c>
      <c r="AD97" s="11">
        <f>SUM(AD85:AD96)</f>
        <v>149</v>
      </c>
      <c r="AE97" s="11">
        <f>SUM(AE85:AE96)</f>
        <v>177</v>
      </c>
      <c r="AF97" s="11">
        <f>SUM(AF85:AF96)</f>
        <v>71</v>
      </c>
      <c r="AG97" s="11"/>
      <c r="AH97" s="11"/>
      <c r="AJ97" s="11" t="s">
        <v>8</v>
      </c>
      <c r="AK97" s="11">
        <f>SUM(AK85:AK96)</f>
        <v>149</v>
      </c>
      <c r="AL97" s="11">
        <f>SUM(AL85:AL96)</f>
        <v>134</v>
      </c>
      <c r="AM97" s="11">
        <f>SUM(AM85:AM96)</f>
        <v>282</v>
      </c>
      <c r="AN97" s="11"/>
      <c r="AO97" s="11"/>
      <c r="AQ97" s="11" t="s">
        <v>8</v>
      </c>
      <c r="AR97" s="11">
        <f>SUM(AR85:AR96)</f>
        <v>5572</v>
      </c>
      <c r="AS97" s="11">
        <f>SUM(AS85:AS96)</f>
        <v>7889</v>
      </c>
      <c r="AT97" s="11">
        <f>SUM(AT85:AT96)</f>
        <v>5084</v>
      </c>
      <c r="AU97" s="11"/>
      <c r="AV97" s="11"/>
      <c r="BK97" s="1"/>
      <c r="BL97" s="1"/>
      <c r="BM97" s="1"/>
      <c r="BN97" s="1"/>
      <c r="BP97" s="1"/>
      <c r="BQ97" s="1"/>
      <c r="BR97" s="1"/>
      <c r="BS97" s="1"/>
      <c r="BT97" s="1"/>
      <c r="BV97" s="1"/>
      <c r="BW97" s="1"/>
      <c r="BX97" s="1"/>
      <c r="BY97" s="1"/>
      <c r="CA97" s="1"/>
      <c r="CB97" s="1"/>
      <c r="CC97" s="1"/>
      <c r="CD97" s="1"/>
      <c r="CF97" s="1"/>
      <c r="CG97" s="1"/>
      <c r="CH97" s="1"/>
      <c r="CI97" s="1"/>
      <c r="CK97" s="1"/>
      <c r="CL97" s="1"/>
      <c r="CM97" s="1"/>
      <c r="CN97" s="1"/>
      <c r="CP97" s="1"/>
      <c r="CQ97" s="1"/>
      <c r="CR97" s="1"/>
      <c r="CS97" s="1"/>
      <c r="CT97" s="161"/>
    </row>
    <row r="122" spans="1:22" s="158" customFormat="1" ht="18.75" x14ac:dyDescent="0.3">
      <c r="A122" s="183" t="s">
        <v>139</v>
      </c>
      <c r="B122" s="183"/>
      <c r="C122" s="183"/>
      <c r="D122" s="183"/>
      <c r="E122" s="183"/>
      <c r="F122" s="183"/>
      <c r="G122" s="183"/>
      <c r="H122" s="183"/>
      <c r="I122" s="183"/>
      <c r="J122" s="183"/>
      <c r="K122" s="183"/>
      <c r="L122" s="183"/>
      <c r="M122" s="183"/>
      <c r="N122" s="183"/>
      <c r="O122" s="183"/>
      <c r="P122" s="183"/>
      <c r="Q122" s="183"/>
      <c r="R122" s="183"/>
      <c r="S122" s="183"/>
      <c r="T122" s="183"/>
      <c r="U122" s="183"/>
      <c r="V122" s="183"/>
    </row>
    <row r="123" spans="1:22" x14ac:dyDescent="0.3">
      <c r="A123" s="182" t="s">
        <v>140</v>
      </c>
      <c r="B123" s="182"/>
      <c r="C123" s="182"/>
      <c r="D123" s="182"/>
      <c r="E123" s="64"/>
      <c r="F123" s="146"/>
    </row>
    <row r="124" spans="1:22" x14ac:dyDescent="0.3">
      <c r="A124" s="16" t="s">
        <v>7</v>
      </c>
      <c r="B124" s="16">
        <v>2017</v>
      </c>
      <c r="C124" s="16">
        <v>2018</v>
      </c>
      <c r="D124" s="16">
        <v>2019</v>
      </c>
      <c r="E124" s="16"/>
      <c r="F124" s="16"/>
    </row>
    <row r="125" spans="1:22" x14ac:dyDescent="0.3">
      <c r="A125" s="14" t="s">
        <v>66</v>
      </c>
      <c r="B125" s="65">
        <v>0.90700000000000003</v>
      </c>
      <c r="C125" s="65">
        <v>0.85</v>
      </c>
      <c r="D125" s="65">
        <v>0.98</v>
      </c>
      <c r="E125" s="65"/>
      <c r="F125" s="65"/>
    </row>
    <row r="126" spans="1:22" x14ac:dyDescent="0.3">
      <c r="A126" s="14" t="s">
        <v>67</v>
      </c>
      <c r="B126" s="65">
        <v>0.89500000000000002</v>
      </c>
      <c r="C126" s="65">
        <v>0.9</v>
      </c>
      <c r="D126" s="65">
        <v>0.97</v>
      </c>
      <c r="E126" s="65"/>
      <c r="F126" s="65"/>
    </row>
    <row r="127" spans="1:22" x14ac:dyDescent="0.3">
      <c r="A127" s="14" t="s">
        <v>68</v>
      </c>
      <c r="B127" s="65">
        <v>0.78</v>
      </c>
      <c r="C127" s="65">
        <v>0.92</v>
      </c>
      <c r="D127" s="65">
        <v>0.97</v>
      </c>
      <c r="E127" s="65"/>
      <c r="F127" s="65"/>
    </row>
    <row r="128" spans="1:22" x14ac:dyDescent="0.3">
      <c r="A128" s="14" t="s">
        <v>69</v>
      </c>
      <c r="B128" s="65">
        <v>0.8</v>
      </c>
      <c r="C128" s="65">
        <v>0.75</v>
      </c>
      <c r="D128" s="65">
        <v>0.98</v>
      </c>
      <c r="E128" s="65"/>
      <c r="F128" s="65"/>
    </row>
    <row r="129" spans="1:70" x14ac:dyDescent="0.3">
      <c r="A129" s="14" t="s">
        <v>71</v>
      </c>
      <c r="B129" s="65">
        <v>0.85899999999999999</v>
      </c>
      <c r="C129" s="65">
        <v>0.8</v>
      </c>
      <c r="D129" s="65">
        <v>0.97</v>
      </c>
      <c r="E129" s="65"/>
      <c r="F129" s="65"/>
    </row>
    <row r="130" spans="1:70" x14ac:dyDescent="0.3">
      <c r="A130" s="14" t="s">
        <v>72</v>
      </c>
      <c r="B130" s="65">
        <v>0.90300000000000002</v>
      </c>
      <c r="C130" s="65">
        <v>0.9</v>
      </c>
      <c r="D130" s="65">
        <v>0.98</v>
      </c>
      <c r="E130" s="65"/>
      <c r="F130" s="65"/>
    </row>
    <row r="131" spans="1:70" x14ac:dyDescent="0.3">
      <c r="A131" s="14" t="s">
        <v>60</v>
      </c>
      <c r="B131" s="65">
        <v>0.94</v>
      </c>
      <c r="C131" s="65">
        <v>0.95</v>
      </c>
      <c r="D131" s="65">
        <v>0.99</v>
      </c>
      <c r="E131" s="65"/>
      <c r="F131" s="65"/>
    </row>
    <row r="132" spans="1:70" x14ac:dyDescent="0.3">
      <c r="A132" s="14" t="s">
        <v>61</v>
      </c>
      <c r="B132" s="65">
        <v>0.96</v>
      </c>
      <c r="C132" s="65">
        <v>0.97</v>
      </c>
      <c r="D132" s="65">
        <v>0.97</v>
      </c>
      <c r="E132" s="65"/>
      <c r="F132" s="65"/>
    </row>
    <row r="133" spans="1:70" x14ac:dyDescent="0.3">
      <c r="A133" s="14" t="s">
        <v>62</v>
      </c>
      <c r="B133" s="65">
        <v>0.98</v>
      </c>
      <c r="C133" s="65">
        <v>0.98</v>
      </c>
      <c r="D133" s="65"/>
      <c r="E133" s="65"/>
      <c r="F133" s="65"/>
    </row>
    <row r="134" spans="1:70" x14ac:dyDescent="0.3">
      <c r="A134" s="14" t="s">
        <v>63</v>
      </c>
      <c r="B134" s="65">
        <v>0.95</v>
      </c>
      <c r="C134" s="65">
        <v>0.98</v>
      </c>
      <c r="D134" s="65"/>
      <c r="E134" s="65"/>
      <c r="F134" s="65"/>
    </row>
    <row r="135" spans="1:70" x14ac:dyDescent="0.3">
      <c r="A135" s="14" t="s">
        <v>64</v>
      </c>
      <c r="B135" s="65">
        <v>0.94</v>
      </c>
      <c r="C135" s="65">
        <v>0.99</v>
      </c>
      <c r="D135" s="65"/>
      <c r="E135" s="65"/>
      <c r="F135" s="65"/>
    </row>
    <row r="136" spans="1:70" x14ac:dyDescent="0.3">
      <c r="A136" s="14" t="s">
        <v>65</v>
      </c>
      <c r="B136" s="65">
        <v>0.98</v>
      </c>
      <c r="C136" s="65">
        <v>0.99</v>
      </c>
      <c r="D136" s="65"/>
      <c r="E136" s="65"/>
      <c r="F136" s="65"/>
    </row>
    <row r="137" spans="1:70" x14ac:dyDescent="0.3">
      <c r="A137" s="11" t="s">
        <v>8</v>
      </c>
      <c r="B137" s="54">
        <f>AVERAGE(B125:B136)</f>
        <v>0.90783333333333316</v>
      </c>
      <c r="C137" s="54">
        <f>AVERAGE(C125:C136)</f>
        <v>0.91500000000000004</v>
      </c>
      <c r="D137" s="54">
        <f>AVERAGE(D125:D129)</f>
        <v>0.97399999999999998</v>
      </c>
      <c r="E137" s="54"/>
      <c r="F137" s="54"/>
    </row>
    <row r="139" spans="1:70" x14ac:dyDescent="0.3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</row>
    <row r="140" spans="1:70" s="158" customFormat="1" ht="18.75" x14ac:dyDescent="0.3">
      <c r="A140" s="184" t="s">
        <v>109</v>
      </c>
      <c r="B140" s="184"/>
      <c r="C140" s="184"/>
      <c r="D140" s="184"/>
      <c r="E140" s="184"/>
      <c r="F140" s="184"/>
      <c r="G140" s="184"/>
      <c r="H140" s="184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  <c r="S140" s="184"/>
      <c r="T140" s="184"/>
      <c r="U140" s="184"/>
      <c r="V140" s="184"/>
      <c r="W140" s="184"/>
      <c r="X140" s="184"/>
      <c r="Y140" s="184"/>
      <c r="Z140" s="184"/>
      <c r="AA140" s="184"/>
      <c r="AB140" s="184"/>
      <c r="AC140" s="184"/>
      <c r="AD140" s="184"/>
      <c r="AE140" s="184"/>
      <c r="AF140" s="184"/>
      <c r="AG140" s="184"/>
      <c r="AH140" s="184"/>
      <c r="AI140" s="184"/>
      <c r="AJ140" s="184"/>
      <c r="AK140" s="184"/>
      <c r="AL140" s="184"/>
      <c r="AM140" s="184"/>
      <c r="AN140" s="184"/>
      <c r="AO140" s="184"/>
      <c r="AP140" s="184"/>
      <c r="AQ140" s="184"/>
      <c r="AR140" s="184"/>
      <c r="AS140" s="184"/>
      <c r="AT140" s="184"/>
      <c r="AU140" s="184"/>
      <c r="AV140" s="184"/>
      <c r="AW140" s="184"/>
      <c r="AX140" s="184"/>
      <c r="AY140" s="184"/>
      <c r="AZ140" s="184"/>
      <c r="BA140" s="184"/>
      <c r="BB140" s="184"/>
      <c r="BC140" s="184"/>
      <c r="BD140" s="184"/>
      <c r="BE140" s="184"/>
      <c r="BF140" s="184"/>
      <c r="BG140" s="184"/>
      <c r="BH140" s="184"/>
      <c r="BI140" s="184"/>
      <c r="BJ140" s="184"/>
      <c r="BK140" s="184"/>
      <c r="BL140" s="184"/>
      <c r="BM140" s="184"/>
      <c r="BN140" s="184"/>
      <c r="BO140" s="184"/>
      <c r="BP140" s="184"/>
      <c r="BQ140" s="184"/>
      <c r="BR140" s="184"/>
    </row>
    <row r="141" spans="1:70" s="43" customFormat="1" x14ac:dyDescent="0.3">
      <c r="A141" s="182" t="s">
        <v>13</v>
      </c>
      <c r="B141" s="182"/>
      <c r="C141" s="182"/>
      <c r="D141" s="182"/>
      <c r="E141" s="64"/>
      <c r="F141" s="146"/>
      <c r="H141" s="182" t="s">
        <v>14</v>
      </c>
      <c r="I141" s="182"/>
      <c r="J141" s="182"/>
      <c r="K141" s="182"/>
      <c r="L141" s="64"/>
      <c r="M141" s="146"/>
      <c r="O141" s="182" t="s">
        <v>16</v>
      </c>
      <c r="P141" s="182"/>
      <c r="Q141" s="182"/>
      <c r="R141" s="182"/>
      <c r="S141" s="64"/>
      <c r="T141" s="146"/>
      <c r="V141" s="182" t="s">
        <v>19</v>
      </c>
      <c r="W141" s="182"/>
      <c r="X141" s="182"/>
      <c r="Y141" s="182"/>
      <c r="Z141" s="64"/>
      <c r="AA141" s="146"/>
      <c r="AC141" s="182" t="s">
        <v>103</v>
      </c>
      <c r="AD141" s="182"/>
      <c r="AE141" s="182"/>
      <c r="AF141" s="182"/>
      <c r="AG141" s="64"/>
      <c r="AH141" s="146"/>
      <c r="AJ141" s="182" t="s">
        <v>17</v>
      </c>
      <c r="AK141" s="182"/>
      <c r="AL141" s="182"/>
      <c r="AM141" s="182"/>
      <c r="AN141" s="64"/>
      <c r="AO141" s="146"/>
      <c r="AQ141" s="182" t="s">
        <v>24</v>
      </c>
      <c r="AR141" s="182"/>
      <c r="AS141" s="182"/>
      <c r="AT141" s="182"/>
      <c r="AU141" s="64"/>
      <c r="AV141" s="146"/>
      <c r="AX141" s="182" t="s">
        <v>23</v>
      </c>
      <c r="AY141" s="182"/>
      <c r="AZ141" s="182"/>
      <c r="BA141" s="182"/>
      <c r="BB141" s="64"/>
      <c r="BC141" s="146"/>
      <c r="BE141" s="182" t="s">
        <v>22</v>
      </c>
      <c r="BF141" s="182"/>
      <c r="BG141" s="182"/>
      <c r="BH141" s="182"/>
      <c r="BI141" s="64"/>
      <c r="BJ141" s="147"/>
      <c r="BL141" s="182" t="s">
        <v>8</v>
      </c>
      <c r="BM141" s="182"/>
      <c r="BN141" s="182"/>
      <c r="BO141" s="182"/>
      <c r="BP141" s="182"/>
      <c r="BQ141" s="147"/>
    </row>
    <row r="142" spans="1:70" x14ac:dyDescent="0.3">
      <c r="A142" s="16" t="s">
        <v>7</v>
      </c>
      <c r="B142" s="16">
        <v>2017</v>
      </c>
      <c r="C142" s="16">
        <v>2018</v>
      </c>
      <c r="D142" s="175">
        <v>2019</v>
      </c>
      <c r="F142" s="159"/>
      <c r="H142" s="16" t="s">
        <v>7</v>
      </c>
      <c r="I142" s="16">
        <v>2017</v>
      </c>
      <c r="J142" s="16">
        <v>2018</v>
      </c>
      <c r="K142" s="16">
        <v>2019</v>
      </c>
      <c r="O142" s="16" t="s">
        <v>7</v>
      </c>
      <c r="P142" s="16">
        <v>2017</v>
      </c>
      <c r="Q142" s="16">
        <v>2018</v>
      </c>
      <c r="R142" s="16">
        <v>2019</v>
      </c>
      <c r="V142" s="16" t="s">
        <v>7</v>
      </c>
      <c r="W142" s="16">
        <v>2017</v>
      </c>
      <c r="X142" s="16">
        <v>2018</v>
      </c>
      <c r="Y142" s="16">
        <v>2019</v>
      </c>
      <c r="AC142" s="16" t="s">
        <v>7</v>
      </c>
      <c r="AD142" s="16">
        <v>2017</v>
      </c>
      <c r="AE142" s="16">
        <v>2018</v>
      </c>
      <c r="AF142" s="16">
        <v>2019</v>
      </c>
      <c r="AJ142" s="16" t="s">
        <v>7</v>
      </c>
      <c r="AK142" s="16">
        <v>2017</v>
      </c>
      <c r="AL142" s="16">
        <v>2018</v>
      </c>
      <c r="AM142" s="16">
        <v>2019</v>
      </c>
      <c r="AQ142" s="16" t="s">
        <v>7</v>
      </c>
      <c r="AR142" s="16">
        <v>2017</v>
      </c>
      <c r="AS142" s="16">
        <v>2018</v>
      </c>
      <c r="AT142" s="16">
        <v>2019</v>
      </c>
      <c r="AX142" s="16" t="s">
        <v>7</v>
      </c>
      <c r="AY142" s="16">
        <v>2017</v>
      </c>
      <c r="AZ142" s="16">
        <v>2018</v>
      </c>
      <c r="BA142" s="16">
        <v>2019</v>
      </c>
      <c r="BE142" s="16" t="s">
        <v>7</v>
      </c>
      <c r="BF142" s="16">
        <v>2017</v>
      </c>
      <c r="BG142" s="16">
        <v>2018</v>
      </c>
      <c r="BH142" s="16">
        <v>2019</v>
      </c>
      <c r="BL142" s="16" t="s">
        <v>7</v>
      </c>
      <c r="BM142" s="16">
        <v>2017</v>
      </c>
      <c r="BN142" s="16">
        <v>2018</v>
      </c>
      <c r="BO142" s="16">
        <v>2019</v>
      </c>
      <c r="BR142" s="49" t="s">
        <v>123</v>
      </c>
    </row>
    <row r="143" spans="1:70" x14ac:dyDescent="0.3">
      <c r="A143" s="14" t="s">
        <v>66</v>
      </c>
      <c r="B143" s="14">
        <v>504</v>
      </c>
      <c r="C143" s="14">
        <v>465</v>
      </c>
      <c r="D143" s="6">
        <v>564</v>
      </c>
      <c r="F143" s="14"/>
      <c r="H143" s="14" t="s">
        <v>66</v>
      </c>
      <c r="I143" s="14">
        <v>601</v>
      </c>
      <c r="J143" s="14">
        <v>607</v>
      </c>
      <c r="K143" s="14">
        <v>636</v>
      </c>
      <c r="O143" s="14" t="s">
        <v>66</v>
      </c>
      <c r="P143" s="14">
        <v>238</v>
      </c>
      <c r="Q143" s="14">
        <v>165</v>
      </c>
      <c r="R143" s="14">
        <v>199</v>
      </c>
      <c r="V143" s="14" t="s">
        <v>66</v>
      </c>
      <c r="W143" s="14">
        <v>143</v>
      </c>
      <c r="X143" s="14">
        <v>92</v>
      </c>
      <c r="Y143" s="14">
        <v>197</v>
      </c>
      <c r="AC143" s="14" t="s">
        <v>66</v>
      </c>
      <c r="AD143" s="14">
        <v>824</v>
      </c>
      <c r="AE143" s="14">
        <v>750</v>
      </c>
      <c r="AF143" s="14">
        <v>908</v>
      </c>
      <c r="AJ143" s="14" t="s">
        <v>66</v>
      </c>
      <c r="AK143" s="14">
        <v>246</v>
      </c>
      <c r="AL143" s="14">
        <v>315</v>
      </c>
      <c r="AM143" s="14">
        <v>303</v>
      </c>
      <c r="AQ143" s="14" t="s">
        <v>66</v>
      </c>
      <c r="AR143" s="14">
        <v>199</v>
      </c>
      <c r="AS143" s="14">
        <v>105</v>
      </c>
      <c r="AT143" s="14">
        <v>149</v>
      </c>
      <c r="AX143" s="14" t="s">
        <v>66</v>
      </c>
      <c r="AY143" s="15">
        <v>132</v>
      </c>
      <c r="AZ143" s="15">
        <v>159</v>
      </c>
      <c r="BA143" s="15">
        <v>163</v>
      </c>
      <c r="BE143" s="14" t="s">
        <v>66</v>
      </c>
      <c r="BF143" s="15">
        <v>224</v>
      </c>
      <c r="BG143" s="15">
        <v>105</v>
      </c>
      <c r="BH143" s="15">
        <v>125</v>
      </c>
      <c r="BL143" s="14" t="s">
        <v>66</v>
      </c>
      <c r="BM143" s="15">
        <f>+B143+I143+P143+W143+AD143+AK143+AR143+AY143+BF143</f>
        <v>3111</v>
      </c>
      <c r="BN143" s="15">
        <f>+C143+J143+Q143+X143+AE143+AL143+AS143+AZ143+BG143</f>
        <v>2763</v>
      </c>
      <c r="BO143" s="15">
        <f>+D143+K143+R143+Y143+AF143+AM143+AT143+BA143+BH143</f>
        <v>3244</v>
      </c>
      <c r="BR143" s="44">
        <f>+(BM143-BO143)/BO143</f>
        <v>-4.0998766954377312E-2</v>
      </c>
    </row>
    <row r="144" spans="1:70" x14ac:dyDescent="0.3">
      <c r="A144" s="14" t="s">
        <v>67</v>
      </c>
      <c r="B144" s="14">
        <v>558</v>
      </c>
      <c r="C144" s="14">
        <v>423</v>
      </c>
      <c r="D144" s="6">
        <v>727</v>
      </c>
      <c r="F144" s="14"/>
      <c r="H144" s="14" t="s">
        <v>67</v>
      </c>
      <c r="I144" s="14">
        <v>665</v>
      </c>
      <c r="J144" s="14">
        <v>560</v>
      </c>
      <c r="K144" s="14">
        <v>565</v>
      </c>
      <c r="O144" s="14" t="s">
        <v>67</v>
      </c>
      <c r="P144" s="14">
        <v>226</v>
      </c>
      <c r="Q144" s="14">
        <v>154</v>
      </c>
      <c r="R144" s="14">
        <v>199</v>
      </c>
      <c r="V144" s="14" t="s">
        <v>67</v>
      </c>
      <c r="W144" s="14">
        <v>166</v>
      </c>
      <c r="X144" s="14">
        <v>129</v>
      </c>
      <c r="Y144" s="14">
        <v>193</v>
      </c>
      <c r="AC144" s="14" t="s">
        <v>67</v>
      </c>
      <c r="AD144" s="14">
        <v>714</v>
      </c>
      <c r="AE144" s="14">
        <v>902</v>
      </c>
      <c r="AF144" s="14">
        <v>792</v>
      </c>
      <c r="AJ144" s="14" t="s">
        <v>67</v>
      </c>
      <c r="AK144" s="14">
        <v>333</v>
      </c>
      <c r="AL144" s="14">
        <v>295</v>
      </c>
      <c r="AM144" s="14">
        <v>330</v>
      </c>
      <c r="AQ144" s="14" t="s">
        <v>67</v>
      </c>
      <c r="AR144" s="14">
        <v>277</v>
      </c>
      <c r="AS144" s="14">
        <v>137</v>
      </c>
      <c r="AT144" s="14">
        <v>239</v>
      </c>
      <c r="AX144" s="14" t="s">
        <v>67</v>
      </c>
      <c r="AY144" s="15">
        <v>74</v>
      </c>
      <c r="AZ144" s="15">
        <v>145</v>
      </c>
      <c r="BA144" s="15">
        <v>240</v>
      </c>
      <c r="BE144" s="14" t="s">
        <v>67</v>
      </c>
      <c r="BF144" s="15">
        <v>160</v>
      </c>
      <c r="BG144" s="15">
        <v>235</v>
      </c>
      <c r="BH144" s="15">
        <v>230</v>
      </c>
      <c r="BL144" s="14" t="s">
        <v>67</v>
      </c>
      <c r="BM144" s="15">
        <f t="shared" ref="BM144:BM154" si="7">+B144+I144+P144+W144+AD144+AK144+AR144+AY144+BF144</f>
        <v>3173</v>
      </c>
      <c r="BN144" s="15">
        <f t="shared" ref="BN144:BN154" si="8">+C144+J144+Q144+X144+AE144+AL144+AS144+AZ144+BG144</f>
        <v>2980</v>
      </c>
      <c r="BO144" s="15">
        <f t="shared" ref="BO144:BO150" si="9">+D144+K144+R144+Y144+AF144+AM144+AT144+BA144+BH144</f>
        <v>3515</v>
      </c>
      <c r="BR144" s="44">
        <f>+(BM144-BO144)/BO144</f>
        <v>-9.7297297297297303E-2</v>
      </c>
    </row>
    <row r="145" spans="1:70" x14ac:dyDescent="0.3">
      <c r="A145" s="14" t="s">
        <v>68</v>
      </c>
      <c r="B145" s="14">
        <v>770</v>
      </c>
      <c r="C145" s="14">
        <v>514</v>
      </c>
      <c r="D145" s="6">
        <v>588</v>
      </c>
      <c r="F145" s="14"/>
      <c r="H145" s="14" t="s">
        <v>68</v>
      </c>
      <c r="I145" s="14">
        <v>453</v>
      </c>
      <c r="J145" s="14">
        <v>600</v>
      </c>
      <c r="K145" s="14">
        <v>613</v>
      </c>
      <c r="O145" s="14" t="s">
        <v>68</v>
      </c>
      <c r="P145" s="14">
        <v>231</v>
      </c>
      <c r="Q145" s="14">
        <v>174</v>
      </c>
      <c r="R145" s="14">
        <v>252</v>
      </c>
      <c r="V145" s="14" t="s">
        <v>68</v>
      </c>
      <c r="W145" s="14">
        <v>198</v>
      </c>
      <c r="X145" s="14">
        <v>157</v>
      </c>
      <c r="Y145" s="14">
        <v>184</v>
      </c>
      <c r="AC145" s="14" t="s">
        <v>68</v>
      </c>
      <c r="AD145" s="14">
        <v>1082</v>
      </c>
      <c r="AE145" s="14">
        <v>908</v>
      </c>
      <c r="AF145" s="14">
        <v>873</v>
      </c>
      <c r="AJ145" s="14" t="s">
        <v>68</v>
      </c>
      <c r="AK145" s="14">
        <v>359</v>
      </c>
      <c r="AL145" s="14">
        <v>299</v>
      </c>
      <c r="AM145" s="14">
        <v>349</v>
      </c>
      <c r="AQ145" s="14" t="s">
        <v>68</v>
      </c>
      <c r="AR145" s="14">
        <v>192</v>
      </c>
      <c r="AS145" s="14">
        <v>128</v>
      </c>
      <c r="AT145" s="14">
        <v>181</v>
      </c>
      <c r="AX145" s="14" t="s">
        <v>68</v>
      </c>
      <c r="AY145" s="15">
        <v>74</v>
      </c>
      <c r="AZ145" s="15">
        <v>150</v>
      </c>
      <c r="BA145" s="15">
        <v>174</v>
      </c>
      <c r="BE145" s="14" t="s">
        <v>68</v>
      </c>
      <c r="BF145" s="15">
        <v>182</v>
      </c>
      <c r="BG145" s="15">
        <v>190</v>
      </c>
      <c r="BH145" s="15">
        <v>173</v>
      </c>
      <c r="BL145" s="14" t="s">
        <v>68</v>
      </c>
      <c r="BM145" s="15">
        <f t="shared" si="7"/>
        <v>3541</v>
      </c>
      <c r="BN145" s="15">
        <f t="shared" si="8"/>
        <v>3120</v>
      </c>
      <c r="BO145" s="15">
        <f t="shared" si="9"/>
        <v>3387</v>
      </c>
      <c r="BR145" s="44"/>
    </row>
    <row r="146" spans="1:70" x14ac:dyDescent="0.3">
      <c r="A146" s="14" t="s">
        <v>69</v>
      </c>
      <c r="B146" s="14">
        <v>643</v>
      </c>
      <c r="C146" s="14">
        <v>490</v>
      </c>
      <c r="D146" s="6">
        <v>776</v>
      </c>
      <c r="F146" s="14"/>
      <c r="H146" s="14" t="s">
        <v>69</v>
      </c>
      <c r="I146" s="14">
        <v>751</v>
      </c>
      <c r="J146" s="14">
        <v>624</v>
      </c>
      <c r="K146" s="14">
        <v>657</v>
      </c>
      <c r="O146" s="14" t="s">
        <v>69</v>
      </c>
      <c r="P146" s="14">
        <v>215</v>
      </c>
      <c r="Q146" s="14">
        <v>208</v>
      </c>
      <c r="R146" s="14">
        <v>224</v>
      </c>
      <c r="V146" s="14" t="s">
        <v>69</v>
      </c>
      <c r="W146" s="14">
        <v>143</v>
      </c>
      <c r="X146" s="14">
        <v>154</v>
      </c>
      <c r="Y146" s="14">
        <v>208</v>
      </c>
      <c r="AC146" s="14" t="s">
        <v>69</v>
      </c>
      <c r="AD146" s="14">
        <v>926</v>
      </c>
      <c r="AE146" s="14">
        <v>1044</v>
      </c>
      <c r="AF146" s="14">
        <v>1182</v>
      </c>
      <c r="AJ146" s="14" t="s">
        <v>69</v>
      </c>
      <c r="AK146" s="14">
        <v>335</v>
      </c>
      <c r="AL146" s="14">
        <v>329</v>
      </c>
      <c r="AM146" s="14">
        <v>339</v>
      </c>
      <c r="AQ146" s="14" t="s">
        <v>69</v>
      </c>
      <c r="AR146" s="14">
        <v>128</v>
      </c>
      <c r="AS146" s="14">
        <v>133</v>
      </c>
      <c r="AT146" s="14">
        <v>156</v>
      </c>
      <c r="AX146" s="14" t="s">
        <v>69</v>
      </c>
      <c r="AY146" s="15">
        <v>65</v>
      </c>
      <c r="AZ146" s="15">
        <v>195</v>
      </c>
      <c r="BA146" s="15">
        <v>153</v>
      </c>
      <c r="BE146" s="14" t="s">
        <v>69</v>
      </c>
      <c r="BF146" s="15">
        <v>120</v>
      </c>
      <c r="BG146" s="15">
        <v>139</v>
      </c>
      <c r="BH146" s="15">
        <v>197</v>
      </c>
      <c r="BL146" s="14" t="s">
        <v>69</v>
      </c>
      <c r="BM146" s="15">
        <f t="shared" si="7"/>
        <v>3326</v>
      </c>
      <c r="BN146" s="15">
        <f t="shared" si="8"/>
        <v>3316</v>
      </c>
      <c r="BO146" s="15">
        <f t="shared" si="9"/>
        <v>3892</v>
      </c>
      <c r="BR146" s="66"/>
    </row>
    <row r="147" spans="1:70" x14ac:dyDescent="0.3">
      <c r="A147" s="14" t="s">
        <v>71</v>
      </c>
      <c r="B147" s="14">
        <v>597</v>
      </c>
      <c r="C147" s="14">
        <v>514</v>
      </c>
      <c r="D147" s="6">
        <v>682</v>
      </c>
      <c r="F147" s="14"/>
      <c r="H147" s="14" t="s">
        <v>71</v>
      </c>
      <c r="I147" s="14">
        <v>817</v>
      </c>
      <c r="J147" s="14">
        <v>600</v>
      </c>
      <c r="K147" s="14">
        <v>668</v>
      </c>
      <c r="O147" s="14" t="s">
        <v>71</v>
      </c>
      <c r="P147" s="14">
        <v>249</v>
      </c>
      <c r="Q147" s="14">
        <v>174</v>
      </c>
      <c r="R147" s="14">
        <v>245</v>
      </c>
      <c r="V147" s="14" t="s">
        <v>71</v>
      </c>
      <c r="W147" s="14">
        <v>177</v>
      </c>
      <c r="X147" s="14">
        <v>157</v>
      </c>
      <c r="Y147" s="14">
        <v>164</v>
      </c>
      <c r="AC147" s="14" t="s">
        <v>71</v>
      </c>
      <c r="AD147" s="14">
        <v>997</v>
      </c>
      <c r="AE147" s="14">
        <v>907</v>
      </c>
      <c r="AF147" s="14">
        <v>1149</v>
      </c>
      <c r="AJ147" s="14" t="s">
        <v>71</v>
      </c>
      <c r="AK147" s="14">
        <v>363</v>
      </c>
      <c r="AL147" s="14">
        <v>299</v>
      </c>
      <c r="AM147" s="14">
        <v>360</v>
      </c>
      <c r="AQ147" s="14" t="s">
        <v>71</v>
      </c>
      <c r="AR147" s="14">
        <v>142</v>
      </c>
      <c r="AS147" s="14">
        <v>128</v>
      </c>
      <c r="AT147" s="14">
        <v>195</v>
      </c>
      <c r="AX147" s="14" t="s">
        <v>71</v>
      </c>
      <c r="AY147" s="15">
        <v>47</v>
      </c>
      <c r="AZ147" s="15">
        <v>150</v>
      </c>
      <c r="BA147" s="15">
        <v>169</v>
      </c>
      <c r="BE147" s="14" t="s">
        <v>71</v>
      </c>
      <c r="BF147" s="15">
        <v>110</v>
      </c>
      <c r="BG147" s="15">
        <v>190</v>
      </c>
      <c r="BH147" s="15">
        <v>169</v>
      </c>
      <c r="BL147" s="14" t="s">
        <v>71</v>
      </c>
      <c r="BM147" s="15">
        <f t="shared" si="7"/>
        <v>3499</v>
      </c>
      <c r="BN147" s="15">
        <f t="shared" si="8"/>
        <v>3119</v>
      </c>
      <c r="BO147" s="15">
        <f t="shared" si="9"/>
        <v>3801</v>
      </c>
      <c r="BR147" s="44"/>
    </row>
    <row r="148" spans="1:70" x14ac:dyDescent="0.3">
      <c r="A148" s="14" t="s">
        <v>72</v>
      </c>
      <c r="B148" s="14">
        <v>783</v>
      </c>
      <c r="C148" s="14">
        <v>724</v>
      </c>
      <c r="D148" s="6">
        <v>610</v>
      </c>
      <c r="F148" s="14"/>
      <c r="H148" s="14" t="s">
        <v>72</v>
      </c>
      <c r="I148" s="14">
        <v>631</v>
      </c>
      <c r="J148" s="14">
        <v>591</v>
      </c>
      <c r="K148" s="14">
        <v>554</v>
      </c>
      <c r="O148" s="14" t="s">
        <v>72</v>
      </c>
      <c r="P148" s="14">
        <v>210</v>
      </c>
      <c r="Q148" s="14">
        <v>174</v>
      </c>
      <c r="R148" s="14">
        <v>193</v>
      </c>
      <c r="V148" s="14" t="s">
        <v>72</v>
      </c>
      <c r="W148" s="14">
        <v>110</v>
      </c>
      <c r="X148" s="14">
        <v>146</v>
      </c>
      <c r="Y148" s="14">
        <v>170</v>
      </c>
      <c r="AC148" s="14" t="s">
        <v>72</v>
      </c>
      <c r="AD148" s="14">
        <v>826</v>
      </c>
      <c r="AE148" s="14">
        <v>889</v>
      </c>
      <c r="AF148" s="14">
        <v>961</v>
      </c>
      <c r="AJ148" s="14" t="s">
        <v>72</v>
      </c>
      <c r="AK148" s="14">
        <v>367</v>
      </c>
      <c r="AL148" s="14">
        <v>314</v>
      </c>
      <c r="AM148" s="14">
        <v>310</v>
      </c>
      <c r="AQ148" s="14" t="s">
        <v>72</v>
      </c>
      <c r="AR148" s="14">
        <v>108</v>
      </c>
      <c r="AS148" s="14">
        <v>117</v>
      </c>
      <c r="AT148" s="14">
        <v>63</v>
      </c>
      <c r="AX148" s="14" t="s">
        <v>72</v>
      </c>
      <c r="AY148" s="15">
        <v>76</v>
      </c>
      <c r="AZ148" s="15">
        <v>130</v>
      </c>
      <c r="BA148" s="15">
        <v>148</v>
      </c>
      <c r="BE148" s="14" t="s">
        <v>72</v>
      </c>
      <c r="BF148" s="15">
        <v>254</v>
      </c>
      <c r="BG148" s="15">
        <v>155</v>
      </c>
      <c r="BH148" s="15">
        <v>228</v>
      </c>
      <c r="BL148" s="14" t="s">
        <v>72</v>
      </c>
      <c r="BM148" s="15">
        <f t="shared" si="7"/>
        <v>3365</v>
      </c>
      <c r="BN148" s="15">
        <f t="shared" si="8"/>
        <v>3240</v>
      </c>
      <c r="BO148" s="15">
        <f t="shared" si="9"/>
        <v>3237</v>
      </c>
      <c r="BR148" s="44"/>
    </row>
    <row r="149" spans="1:70" x14ac:dyDescent="0.3">
      <c r="A149" s="14" t="s">
        <v>60</v>
      </c>
      <c r="B149" s="14">
        <v>528</v>
      </c>
      <c r="C149" s="14">
        <v>642</v>
      </c>
      <c r="D149" s="6">
        <v>737</v>
      </c>
      <c r="F149" s="14"/>
      <c r="H149" s="14" t="s">
        <v>60</v>
      </c>
      <c r="I149" s="14">
        <v>490</v>
      </c>
      <c r="J149" s="14">
        <v>569</v>
      </c>
      <c r="K149" s="14">
        <v>666</v>
      </c>
      <c r="O149" s="14" t="s">
        <v>60</v>
      </c>
      <c r="P149" s="14">
        <v>248</v>
      </c>
      <c r="Q149" s="14">
        <v>185</v>
      </c>
      <c r="R149" s="14">
        <v>271</v>
      </c>
      <c r="V149" s="14" t="s">
        <v>60</v>
      </c>
      <c r="W149" s="14">
        <v>149</v>
      </c>
      <c r="X149" s="14">
        <v>200</v>
      </c>
      <c r="Y149" s="14">
        <v>204</v>
      </c>
      <c r="AC149" s="14" t="s">
        <v>60</v>
      </c>
      <c r="AD149" s="14">
        <v>910</v>
      </c>
      <c r="AE149" s="14">
        <v>699</v>
      </c>
      <c r="AF149" s="14">
        <v>1223</v>
      </c>
      <c r="AJ149" s="14" t="s">
        <v>60</v>
      </c>
      <c r="AK149" s="14">
        <v>391</v>
      </c>
      <c r="AL149" s="14">
        <v>306</v>
      </c>
      <c r="AM149" s="14">
        <v>381</v>
      </c>
      <c r="AQ149" s="14" t="s">
        <v>60</v>
      </c>
      <c r="AR149" s="14">
        <v>134</v>
      </c>
      <c r="AS149" s="14">
        <v>136</v>
      </c>
      <c r="AT149" s="14">
        <v>194</v>
      </c>
      <c r="AX149" s="14" t="s">
        <v>60</v>
      </c>
      <c r="AY149" s="15">
        <v>103</v>
      </c>
      <c r="AZ149" s="15">
        <v>146</v>
      </c>
      <c r="BA149" s="15">
        <v>153</v>
      </c>
      <c r="BE149" s="14" t="s">
        <v>60</v>
      </c>
      <c r="BF149" s="15">
        <v>255</v>
      </c>
      <c r="BG149" s="15">
        <v>253</v>
      </c>
      <c r="BH149" s="15">
        <v>130</v>
      </c>
      <c r="BL149" s="14" t="s">
        <v>60</v>
      </c>
      <c r="BM149" s="15">
        <f t="shared" si="7"/>
        <v>3208</v>
      </c>
      <c r="BN149" s="15">
        <f t="shared" si="8"/>
        <v>3136</v>
      </c>
      <c r="BO149" s="15">
        <f t="shared" si="9"/>
        <v>3959</v>
      </c>
      <c r="BR149" s="44"/>
    </row>
    <row r="150" spans="1:70" x14ac:dyDescent="0.3">
      <c r="A150" s="14" t="s">
        <v>61</v>
      </c>
      <c r="B150" s="14">
        <v>648</v>
      </c>
      <c r="C150" s="14">
        <v>732</v>
      </c>
      <c r="D150" s="6">
        <v>612</v>
      </c>
      <c r="F150" s="14"/>
      <c r="H150" s="14" t="s">
        <v>61</v>
      </c>
      <c r="I150" s="14">
        <v>670</v>
      </c>
      <c r="J150" s="14">
        <v>553</v>
      </c>
      <c r="K150" s="14">
        <v>422</v>
      </c>
      <c r="O150" s="14" t="s">
        <v>61</v>
      </c>
      <c r="P150" s="14">
        <v>224</v>
      </c>
      <c r="Q150" s="14">
        <v>210</v>
      </c>
      <c r="R150" s="14">
        <v>237</v>
      </c>
      <c r="V150" s="14" t="s">
        <v>61</v>
      </c>
      <c r="W150" s="14">
        <v>96</v>
      </c>
      <c r="X150" s="14">
        <v>186</v>
      </c>
      <c r="Y150" s="14">
        <v>99</v>
      </c>
      <c r="AC150" s="14" t="s">
        <v>61</v>
      </c>
      <c r="AD150" s="14">
        <v>754</v>
      </c>
      <c r="AE150" s="14">
        <v>778</v>
      </c>
      <c r="AF150" s="14">
        <v>1107</v>
      </c>
      <c r="AJ150" s="14" t="s">
        <v>61</v>
      </c>
      <c r="AK150" s="14">
        <v>434</v>
      </c>
      <c r="AL150" s="14">
        <v>320</v>
      </c>
      <c r="AM150" s="14">
        <v>370</v>
      </c>
      <c r="AQ150" s="14" t="s">
        <v>61</v>
      </c>
      <c r="AR150" s="14">
        <v>136</v>
      </c>
      <c r="AS150" s="14">
        <v>140</v>
      </c>
      <c r="AT150" s="14">
        <v>137</v>
      </c>
      <c r="AX150" s="14" t="s">
        <v>61</v>
      </c>
      <c r="AY150" s="15">
        <v>93</v>
      </c>
      <c r="AZ150" s="15">
        <v>138</v>
      </c>
      <c r="BA150" s="15">
        <v>142</v>
      </c>
      <c r="BE150" s="14" t="s">
        <v>61</v>
      </c>
      <c r="BF150" s="15">
        <v>176</v>
      </c>
      <c r="BG150" s="15">
        <v>158</v>
      </c>
      <c r="BH150" s="15">
        <v>195</v>
      </c>
      <c r="BL150" s="14" t="s">
        <v>61</v>
      </c>
      <c r="BM150" s="15">
        <f t="shared" si="7"/>
        <v>3231</v>
      </c>
      <c r="BN150" s="15">
        <f t="shared" si="8"/>
        <v>3215</v>
      </c>
      <c r="BO150" s="15">
        <f t="shared" si="9"/>
        <v>3321</v>
      </c>
      <c r="BR150" s="44"/>
    </row>
    <row r="151" spans="1:70" x14ac:dyDescent="0.3">
      <c r="A151" s="14" t="s">
        <v>62</v>
      </c>
      <c r="B151" s="6">
        <v>556</v>
      </c>
      <c r="C151" s="6">
        <v>627</v>
      </c>
      <c r="H151" s="14" t="s">
        <v>62</v>
      </c>
      <c r="I151" s="6">
        <v>818</v>
      </c>
      <c r="J151" s="6">
        <v>625</v>
      </c>
      <c r="O151" s="14" t="s">
        <v>62</v>
      </c>
      <c r="P151" s="6">
        <v>225</v>
      </c>
      <c r="Q151" s="6">
        <v>183</v>
      </c>
      <c r="V151" s="14" t="s">
        <v>62</v>
      </c>
      <c r="W151" s="14">
        <v>109</v>
      </c>
      <c r="X151" s="14">
        <v>186</v>
      </c>
      <c r="Y151" s="14"/>
      <c r="AC151" s="14" t="s">
        <v>62</v>
      </c>
      <c r="AD151" s="6">
        <v>918</v>
      </c>
      <c r="AE151" s="6">
        <v>658</v>
      </c>
      <c r="AJ151" s="14" t="s">
        <v>62</v>
      </c>
      <c r="AK151" s="6">
        <v>431</v>
      </c>
      <c r="AL151" s="6">
        <v>332</v>
      </c>
      <c r="AQ151" s="14" t="s">
        <v>62</v>
      </c>
      <c r="AR151" s="6">
        <v>148</v>
      </c>
      <c r="AS151" s="6">
        <v>152</v>
      </c>
      <c r="AX151" s="14" t="s">
        <v>62</v>
      </c>
      <c r="AY151" s="15">
        <v>115</v>
      </c>
      <c r="AZ151" s="15">
        <v>153</v>
      </c>
      <c r="BA151" s="15"/>
      <c r="BE151" s="14" t="s">
        <v>62</v>
      </c>
      <c r="BF151" s="15">
        <v>208</v>
      </c>
      <c r="BG151" s="15">
        <v>174</v>
      </c>
      <c r="BH151" s="15"/>
      <c r="BL151" s="14" t="s">
        <v>62</v>
      </c>
      <c r="BM151" s="15">
        <f t="shared" si="7"/>
        <v>3528</v>
      </c>
      <c r="BN151" s="15">
        <f t="shared" si="8"/>
        <v>3090</v>
      </c>
      <c r="BO151" s="15"/>
      <c r="BR151" s="44"/>
    </row>
    <row r="152" spans="1:70" x14ac:dyDescent="0.3">
      <c r="A152" s="14" t="s">
        <v>63</v>
      </c>
      <c r="B152" s="6">
        <v>692</v>
      </c>
      <c r="C152" s="6">
        <v>552</v>
      </c>
      <c r="H152" s="14" t="s">
        <v>63</v>
      </c>
      <c r="I152" s="6">
        <v>653</v>
      </c>
      <c r="J152" s="6">
        <v>677</v>
      </c>
      <c r="O152" s="14" t="s">
        <v>63</v>
      </c>
      <c r="P152" s="6">
        <v>169</v>
      </c>
      <c r="Q152" s="6">
        <v>192</v>
      </c>
      <c r="V152" s="14" t="s">
        <v>63</v>
      </c>
      <c r="W152" s="14">
        <v>104</v>
      </c>
      <c r="X152" s="14">
        <v>207</v>
      </c>
      <c r="Y152" s="14"/>
      <c r="AC152" s="14" t="s">
        <v>63</v>
      </c>
      <c r="AD152" s="6">
        <v>785</v>
      </c>
      <c r="AE152" s="6">
        <v>1009</v>
      </c>
      <c r="AJ152" s="14" t="s">
        <v>63</v>
      </c>
      <c r="AK152" s="6">
        <v>371</v>
      </c>
      <c r="AL152" s="6">
        <v>327</v>
      </c>
      <c r="AQ152" s="14" t="s">
        <v>63</v>
      </c>
      <c r="AR152" s="6">
        <v>110</v>
      </c>
      <c r="AS152" s="6">
        <v>160</v>
      </c>
      <c r="AX152" s="14" t="s">
        <v>63</v>
      </c>
      <c r="AY152" s="15">
        <v>152</v>
      </c>
      <c r="AZ152" s="15">
        <v>200</v>
      </c>
      <c r="BA152" s="15"/>
      <c r="BE152" s="14" t="s">
        <v>63</v>
      </c>
      <c r="BF152" s="15">
        <v>212</v>
      </c>
      <c r="BG152" s="15">
        <v>174</v>
      </c>
      <c r="BH152" s="15"/>
      <c r="BL152" s="14" t="s">
        <v>63</v>
      </c>
      <c r="BM152" s="15">
        <f t="shared" si="7"/>
        <v>3248</v>
      </c>
      <c r="BN152" s="15">
        <f t="shared" si="8"/>
        <v>3498</v>
      </c>
      <c r="BO152" s="15"/>
      <c r="BR152" s="44"/>
    </row>
    <row r="153" spans="1:70" x14ac:dyDescent="0.3">
      <c r="A153" s="14" t="s">
        <v>64</v>
      </c>
      <c r="B153" s="6">
        <v>563</v>
      </c>
      <c r="C153" s="6">
        <v>594</v>
      </c>
      <c r="H153" s="14" t="s">
        <v>64</v>
      </c>
      <c r="I153" s="6">
        <v>675</v>
      </c>
      <c r="J153" s="6">
        <v>562</v>
      </c>
      <c r="O153" s="14" t="s">
        <v>64</v>
      </c>
      <c r="P153" s="6">
        <v>164</v>
      </c>
      <c r="Q153" s="6">
        <v>209</v>
      </c>
      <c r="V153" s="14" t="s">
        <v>64</v>
      </c>
      <c r="W153" s="14">
        <v>139</v>
      </c>
      <c r="X153" s="14">
        <v>183</v>
      </c>
      <c r="Y153" s="14"/>
      <c r="AC153" s="14" t="s">
        <v>64</v>
      </c>
      <c r="AD153" s="6">
        <v>732</v>
      </c>
      <c r="AE153" s="6">
        <v>852</v>
      </c>
      <c r="AJ153" s="14" t="s">
        <v>64</v>
      </c>
      <c r="AK153" s="6">
        <v>299</v>
      </c>
      <c r="AL153" s="6">
        <v>311</v>
      </c>
      <c r="AQ153" s="14" t="s">
        <v>64</v>
      </c>
      <c r="AR153" s="6">
        <v>107</v>
      </c>
      <c r="AS153" s="6">
        <v>166</v>
      </c>
      <c r="AX153" s="14" t="s">
        <v>64</v>
      </c>
      <c r="AY153" s="15">
        <v>177</v>
      </c>
      <c r="AZ153" s="15">
        <v>173</v>
      </c>
      <c r="BA153" s="15"/>
      <c r="BE153" s="14" t="s">
        <v>64</v>
      </c>
      <c r="BF153" s="15">
        <v>121</v>
      </c>
      <c r="BG153" s="15">
        <v>178</v>
      </c>
      <c r="BH153" s="15"/>
      <c r="BL153" s="14" t="s">
        <v>64</v>
      </c>
      <c r="BM153" s="15">
        <f t="shared" si="7"/>
        <v>2977</v>
      </c>
      <c r="BN153" s="15">
        <f t="shared" si="8"/>
        <v>3228</v>
      </c>
      <c r="BO153" s="15"/>
      <c r="BR153" s="44"/>
    </row>
    <row r="154" spans="1:70" x14ac:dyDescent="0.3">
      <c r="A154" s="14" t="s">
        <v>65</v>
      </c>
      <c r="B154" s="6">
        <v>543</v>
      </c>
      <c r="C154" s="6">
        <v>552</v>
      </c>
      <c r="H154" s="14" t="s">
        <v>65</v>
      </c>
      <c r="I154" s="6">
        <v>589</v>
      </c>
      <c r="J154" s="6">
        <v>560</v>
      </c>
      <c r="O154" s="14" t="s">
        <v>65</v>
      </c>
      <c r="P154" s="6">
        <v>142</v>
      </c>
      <c r="Q154" s="6">
        <v>180</v>
      </c>
      <c r="V154" s="14" t="s">
        <v>65</v>
      </c>
      <c r="W154" s="14">
        <v>126</v>
      </c>
      <c r="X154" s="14">
        <v>163</v>
      </c>
      <c r="Y154" s="14"/>
      <c r="AC154" s="14" t="s">
        <v>65</v>
      </c>
      <c r="AD154" s="6">
        <v>625</v>
      </c>
      <c r="AE154" s="6">
        <v>854</v>
      </c>
      <c r="AJ154" s="14" t="s">
        <v>65</v>
      </c>
      <c r="AK154" s="6">
        <v>275</v>
      </c>
      <c r="AL154" s="6">
        <v>300</v>
      </c>
      <c r="AQ154" s="14" t="s">
        <v>65</v>
      </c>
      <c r="AR154" s="6">
        <v>120</v>
      </c>
      <c r="AS154" s="6">
        <v>136</v>
      </c>
      <c r="AX154" s="14" t="s">
        <v>65</v>
      </c>
      <c r="AY154" s="15">
        <v>142</v>
      </c>
      <c r="AZ154" s="15">
        <v>160</v>
      </c>
      <c r="BA154" s="15"/>
      <c r="BE154" s="14" t="s">
        <v>65</v>
      </c>
      <c r="BF154" s="15">
        <v>143</v>
      </c>
      <c r="BG154" s="15">
        <v>170</v>
      </c>
      <c r="BH154" s="15"/>
      <c r="BL154" s="14" t="s">
        <v>65</v>
      </c>
      <c r="BM154" s="15">
        <f t="shared" si="7"/>
        <v>2705</v>
      </c>
      <c r="BN154" s="15">
        <f t="shared" si="8"/>
        <v>3075</v>
      </c>
      <c r="BO154" s="15"/>
      <c r="BR154" s="44"/>
    </row>
    <row r="155" spans="1:70" x14ac:dyDescent="0.3">
      <c r="A155" s="11" t="s">
        <v>8</v>
      </c>
      <c r="B155" s="11">
        <f>SUM(B143:B154)</f>
        <v>7385</v>
      </c>
      <c r="C155" s="11">
        <f>SUM(C143:C154)</f>
        <v>6829</v>
      </c>
      <c r="D155" s="11">
        <f>SUM(D143:D154)</f>
        <v>5296</v>
      </c>
      <c r="E155" s="11"/>
      <c r="F155" s="11"/>
      <c r="H155" s="11" t="s">
        <v>8</v>
      </c>
      <c r="I155" s="11">
        <f>SUM(I143:I154)</f>
        <v>7813</v>
      </c>
      <c r="J155" s="11">
        <f>SUM(J143:J154)</f>
        <v>7128</v>
      </c>
      <c r="K155" s="11">
        <f>SUM(K143:K154)</f>
        <v>4781</v>
      </c>
      <c r="L155" s="11"/>
      <c r="M155" s="11"/>
      <c r="O155" s="11" t="s">
        <v>8</v>
      </c>
      <c r="P155" s="11">
        <f>SUM(P143:P154)</f>
        <v>2541</v>
      </c>
      <c r="Q155" s="11">
        <f>SUM(Q143:Q154)</f>
        <v>2208</v>
      </c>
      <c r="R155" s="11">
        <f>SUM(R143:R154)</f>
        <v>1820</v>
      </c>
      <c r="S155" s="11"/>
      <c r="T155" s="11"/>
      <c r="V155" s="11" t="s">
        <v>8</v>
      </c>
      <c r="W155" s="11">
        <f>SUM(W143:W154)</f>
        <v>1660</v>
      </c>
      <c r="X155" s="11">
        <f>SUM(X143:X154)</f>
        <v>1960</v>
      </c>
      <c r="Y155" s="11">
        <f>SUM(Y143:Y154)</f>
        <v>1419</v>
      </c>
      <c r="Z155" s="11"/>
      <c r="AA155" s="11"/>
      <c r="AC155" s="11" t="s">
        <v>8</v>
      </c>
      <c r="AD155" s="11">
        <f>SUM(AD143:AD154)</f>
        <v>10093</v>
      </c>
      <c r="AE155" s="11">
        <f>SUM(AE143:AE154)</f>
        <v>10250</v>
      </c>
      <c r="AF155" s="11">
        <f>SUM(AF143:AF154)</f>
        <v>8195</v>
      </c>
      <c r="AG155" s="11"/>
      <c r="AH155" s="11"/>
      <c r="AJ155" s="11" t="s">
        <v>8</v>
      </c>
      <c r="AK155" s="11">
        <f>SUM(AK143:AK154)</f>
        <v>4204</v>
      </c>
      <c r="AL155" s="11">
        <f>SUM(AL143:AL154)</f>
        <v>3747</v>
      </c>
      <c r="AM155" s="11">
        <f>SUM(AM143:AM154)</f>
        <v>2742</v>
      </c>
      <c r="AN155" s="11"/>
      <c r="AO155" s="11"/>
      <c r="AQ155" s="11" t="s">
        <v>8</v>
      </c>
      <c r="AR155" s="11">
        <f>SUM(AR143:AR154)</f>
        <v>1801</v>
      </c>
      <c r="AS155" s="11">
        <f>SUM(AS143:AS154)</f>
        <v>1638</v>
      </c>
      <c r="AT155" s="11">
        <f>SUM(AT143:AT154)</f>
        <v>1314</v>
      </c>
      <c r="AU155" s="11"/>
      <c r="AV155" s="11"/>
      <c r="AX155" s="11" t="s">
        <v>8</v>
      </c>
      <c r="AY155" s="11">
        <f>SUM(AY143:AY154)</f>
        <v>1250</v>
      </c>
      <c r="AZ155" s="11">
        <f>SUM(AZ143:AZ154)</f>
        <v>1899</v>
      </c>
      <c r="BA155" s="11">
        <f>SUM(BA143:BA154)</f>
        <v>1342</v>
      </c>
      <c r="BB155" s="11"/>
      <c r="BC155" s="11"/>
      <c r="BE155" s="11" t="s">
        <v>8</v>
      </c>
      <c r="BF155" s="11">
        <f>SUM(BF143:BF154)</f>
        <v>2165</v>
      </c>
      <c r="BG155" s="11">
        <f>SUM(BG143:BG154)</f>
        <v>2121</v>
      </c>
      <c r="BH155" s="11">
        <f>SUM(BH143:BH154)</f>
        <v>1447</v>
      </c>
      <c r="BI155" s="11"/>
      <c r="BJ155" s="11"/>
      <c r="BL155" s="11" t="s">
        <v>8</v>
      </c>
      <c r="BM155" s="11">
        <f>SUM(BM143:BM154)</f>
        <v>38912</v>
      </c>
      <c r="BN155" s="11">
        <f>SUM(BN143:BN154)</f>
        <v>37780</v>
      </c>
      <c r="BO155" s="11">
        <f>SUM(BO143:BO154)</f>
        <v>28356</v>
      </c>
      <c r="BP155" s="11"/>
      <c r="BQ155" s="11"/>
    </row>
    <row r="180" spans="1:69" x14ac:dyDescent="0.3">
      <c r="A180" s="48"/>
      <c r="B180" s="48"/>
      <c r="C180" s="48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  <c r="BF180" s="48"/>
      <c r="BG180" s="48"/>
      <c r="BH180" s="48"/>
      <c r="BI180" s="48"/>
      <c r="BJ180" s="48"/>
      <c r="BK180" s="48"/>
      <c r="BL180" s="48"/>
      <c r="BM180" s="48"/>
      <c r="BN180" s="48"/>
      <c r="BO180" s="48"/>
      <c r="BP180" s="48"/>
      <c r="BQ180" s="51"/>
    </row>
    <row r="181" spans="1:69" ht="18.75" x14ac:dyDescent="0.3">
      <c r="A181" s="184" t="s">
        <v>110</v>
      </c>
      <c r="B181" s="184"/>
      <c r="C181" s="184"/>
      <c r="D181" s="184"/>
      <c r="E181" s="184"/>
      <c r="F181" s="184"/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184"/>
      <c r="T181" s="184"/>
      <c r="U181" s="184"/>
      <c r="V181" s="184"/>
      <c r="W181" s="184"/>
      <c r="X181" s="184"/>
      <c r="Y181" s="184"/>
      <c r="Z181" s="184"/>
      <c r="AA181" s="184"/>
      <c r="AB181" s="184"/>
      <c r="AC181" s="184"/>
      <c r="AD181" s="184"/>
      <c r="AE181" s="184"/>
      <c r="AF181" s="184"/>
      <c r="AG181" s="184"/>
      <c r="AH181" s="184"/>
      <c r="AI181" s="184"/>
      <c r="AJ181" s="184"/>
      <c r="AK181" s="184"/>
      <c r="AL181" s="184"/>
      <c r="AM181" s="184"/>
      <c r="AN181" s="184"/>
      <c r="AO181" s="184"/>
      <c r="AP181" s="184"/>
      <c r="AQ181" s="184"/>
      <c r="AR181" s="184"/>
      <c r="AS181" s="184"/>
      <c r="AT181" s="184"/>
      <c r="AU181" s="184"/>
      <c r="AV181" s="184"/>
      <c r="AW181" s="184"/>
      <c r="AX181" s="184"/>
    </row>
    <row r="182" spans="1:69" s="43" customFormat="1" x14ac:dyDescent="0.3">
      <c r="A182" s="182" t="s">
        <v>111</v>
      </c>
      <c r="B182" s="182"/>
      <c r="C182" s="182"/>
      <c r="D182" s="182"/>
      <c r="E182" s="64"/>
      <c r="F182" s="146"/>
      <c r="H182" s="182" t="s">
        <v>112</v>
      </c>
      <c r="I182" s="182"/>
      <c r="J182" s="182"/>
      <c r="K182" s="182"/>
      <c r="L182" s="64"/>
      <c r="M182" s="146"/>
      <c r="O182" s="182" t="s">
        <v>57</v>
      </c>
      <c r="P182" s="182"/>
      <c r="Q182" s="182"/>
      <c r="R182" s="182"/>
      <c r="S182" s="64"/>
      <c r="T182" s="146"/>
      <c r="V182" s="182" t="s">
        <v>56</v>
      </c>
      <c r="W182" s="182"/>
      <c r="X182" s="182"/>
      <c r="Y182" s="182"/>
      <c r="Z182" s="64"/>
      <c r="AA182" s="146"/>
      <c r="AD182" s="182" t="s">
        <v>8</v>
      </c>
      <c r="AE182" s="182"/>
      <c r="AF182" s="182"/>
      <c r="AG182" s="182"/>
      <c r="AH182" s="182"/>
      <c r="AI182" s="182"/>
    </row>
    <row r="183" spans="1:69" x14ac:dyDescent="0.3">
      <c r="A183" s="16" t="s">
        <v>7</v>
      </c>
      <c r="B183" s="16">
        <v>2017</v>
      </c>
      <c r="C183" s="16">
        <v>2018</v>
      </c>
      <c r="D183" s="16">
        <v>2019</v>
      </c>
      <c r="H183" s="16" t="s">
        <v>7</v>
      </c>
      <c r="I183" s="16">
        <v>2017</v>
      </c>
      <c r="J183" s="16">
        <v>2018</v>
      </c>
      <c r="K183" s="16">
        <v>2019</v>
      </c>
      <c r="O183" s="16" t="s">
        <v>7</v>
      </c>
      <c r="P183" s="16">
        <v>2017</v>
      </c>
      <c r="Q183" s="16">
        <v>2018</v>
      </c>
      <c r="R183" s="16">
        <v>2019</v>
      </c>
      <c r="V183" s="16" t="s">
        <v>7</v>
      </c>
      <c r="W183" s="16">
        <v>2017</v>
      </c>
      <c r="X183" s="16">
        <v>2018</v>
      </c>
      <c r="Y183" s="16">
        <v>2019</v>
      </c>
      <c r="AD183" s="16" t="s">
        <v>7</v>
      </c>
      <c r="AE183" s="16">
        <v>2017</v>
      </c>
      <c r="AF183" s="16">
        <v>2018</v>
      </c>
      <c r="AG183" s="16">
        <v>2019</v>
      </c>
      <c r="AH183" s="16"/>
      <c r="AI183" s="16"/>
      <c r="AJ183" s="49" t="s">
        <v>123</v>
      </c>
    </row>
    <row r="184" spans="1:69" x14ac:dyDescent="0.3">
      <c r="A184" s="14" t="s">
        <v>66</v>
      </c>
      <c r="B184" s="14">
        <v>340</v>
      </c>
      <c r="C184" s="14">
        <v>268</v>
      </c>
      <c r="D184" s="14">
        <v>233</v>
      </c>
      <c r="H184" s="14" t="s">
        <v>66</v>
      </c>
      <c r="I184" s="14">
        <v>1430</v>
      </c>
      <c r="J184" s="14">
        <v>1607</v>
      </c>
      <c r="K184" s="14">
        <v>994</v>
      </c>
      <c r="O184" s="14" t="s">
        <v>66</v>
      </c>
      <c r="P184" s="14">
        <v>15</v>
      </c>
      <c r="Q184" s="14">
        <v>22</v>
      </c>
      <c r="R184" s="14">
        <v>16</v>
      </c>
      <c r="V184" s="14" t="s">
        <v>66</v>
      </c>
      <c r="W184" s="14">
        <v>34</v>
      </c>
      <c r="X184" s="14">
        <v>76</v>
      </c>
      <c r="Y184" s="14">
        <v>50</v>
      </c>
      <c r="AD184" s="14" t="s">
        <v>66</v>
      </c>
      <c r="AE184" s="15">
        <f>+B184+I184+P184+W184</f>
        <v>1819</v>
      </c>
      <c r="AF184" s="15">
        <f>+C184+J184+Q184+X184</f>
        <v>1973</v>
      </c>
      <c r="AG184" s="15">
        <f>+D184+K184+R184+Y184</f>
        <v>1293</v>
      </c>
      <c r="AH184" s="15"/>
      <c r="AI184" s="15"/>
      <c r="AJ184" s="44">
        <f>+(AI184-AF184)/AF184</f>
        <v>-1</v>
      </c>
    </row>
    <row r="185" spans="1:69" x14ac:dyDescent="0.3">
      <c r="A185" s="14" t="s">
        <v>67</v>
      </c>
      <c r="B185" s="14">
        <v>301</v>
      </c>
      <c r="C185" s="14">
        <v>266</v>
      </c>
      <c r="D185" s="14">
        <v>217</v>
      </c>
      <c r="H185" s="14" t="s">
        <v>67</v>
      </c>
      <c r="I185" s="14">
        <v>1707</v>
      </c>
      <c r="J185" s="14">
        <v>1543</v>
      </c>
      <c r="K185" s="14">
        <v>1414</v>
      </c>
      <c r="O185" s="14" t="s">
        <v>67</v>
      </c>
      <c r="P185" s="14">
        <v>17</v>
      </c>
      <c r="Q185" s="14">
        <v>8</v>
      </c>
      <c r="R185" s="14">
        <v>12</v>
      </c>
      <c r="V185" s="14" t="s">
        <v>67</v>
      </c>
      <c r="W185" s="14">
        <v>38</v>
      </c>
      <c r="X185" s="14">
        <v>51</v>
      </c>
      <c r="Y185" s="14">
        <v>53</v>
      </c>
      <c r="AD185" s="14" t="s">
        <v>67</v>
      </c>
      <c r="AE185" s="15">
        <f t="shared" ref="AE185:AE195" si="10">+B185+I185+P185+W185</f>
        <v>2063</v>
      </c>
      <c r="AF185" s="15">
        <f t="shared" ref="AF185:AF195" si="11">+C185+J185+Q185+X185</f>
        <v>1868</v>
      </c>
      <c r="AG185" s="15">
        <f t="shared" ref="AG185:AG191" si="12">+D185+K185+R185+Y185</f>
        <v>1696</v>
      </c>
      <c r="AH185" s="15"/>
      <c r="AI185" s="15"/>
      <c r="AJ185" s="44">
        <f t="shared" ref="AJ185:AJ192" si="13">+(AI185-AF185)/AF185</f>
        <v>-1</v>
      </c>
    </row>
    <row r="186" spans="1:69" x14ac:dyDescent="0.3">
      <c r="A186" s="14" t="s">
        <v>68</v>
      </c>
      <c r="B186" s="14">
        <v>266</v>
      </c>
      <c r="C186" s="14">
        <v>275</v>
      </c>
      <c r="D186" s="14">
        <v>235</v>
      </c>
      <c r="H186" s="14" t="s">
        <v>68</v>
      </c>
      <c r="I186" s="14">
        <v>1939</v>
      </c>
      <c r="J186" s="14">
        <v>1527</v>
      </c>
      <c r="K186" s="14">
        <v>1269</v>
      </c>
      <c r="O186" s="14" t="s">
        <v>68</v>
      </c>
      <c r="P186" s="14">
        <v>15</v>
      </c>
      <c r="Q186" s="14">
        <v>17</v>
      </c>
      <c r="R186" s="14">
        <v>21</v>
      </c>
      <c r="V186" s="14" t="s">
        <v>68</v>
      </c>
      <c r="W186" s="14">
        <v>14</v>
      </c>
      <c r="X186" s="14">
        <v>49</v>
      </c>
      <c r="Y186" s="14">
        <v>71</v>
      </c>
      <c r="AD186" s="14" t="s">
        <v>68</v>
      </c>
      <c r="AE186" s="15">
        <f t="shared" si="10"/>
        <v>2234</v>
      </c>
      <c r="AF186" s="15">
        <f t="shared" si="11"/>
        <v>1868</v>
      </c>
      <c r="AG186" s="15">
        <f t="shared" si="12"/>
        <v>1596</v>
      </c>
      <c r="AH186" s="15"/>
      <c r="AI186" s="15"/>
      <c r="AJ186" s="44">
        <f t="shared" si="13"/>
        <v>-1</v>
      </c>
    </row>
    <row r="187" spans="1:69" x14ac:dyDescent="0.3">
      <c r="A187" s="14" t="s">
        <v>69</v>
      </c>
      <c r="B187" s="14">
        <v>233</v>
      </c>
      <c r="C187" s="14">
        <v>258</v>
      </c>
      <c r="D187" s="14">
        <v>214</v>
      </c>
      <c r="H187" s="14" t="s">
        <v>69</v>
      </c>
      <c r="I187" s="14">
        <v>1640</v>
      </c>
      <c r="J187" s="14">
        <v>1640</v>
      </c>
      <c r="K187" s="14">
        <v>1352</v>
      </c>
      <c r="O187" s="14" t="s">
        <v>69</v>
      </c>
      <c r="P187" s="14">
        <v>8</v>
      </c>
      <c r="Q187" s="14">
        <v>5</v>
      </c>
      <c r="R187" s="14">
        <v>27</v>
      </c>
      <c r="V187" s="14" t="s">
        <v>69</v>
      </c>
      <c r="W187" s="14">
        <v>1</v>
      </c>
      <c r="X187" s="14">
        <v>32</v>
      </c>
      <c r="Y187" s="14">
        <v>57</v>
      </c>
      <c r="AD187" s="14" t="s">
        <v>69</v>
      </c>
      <c r="AE187" s="15">
        <f t="shared" si="10"/>
        <v>1882</v>
      </c>
      <c r="AF187" s="15">
        <f t="shared" si="11"/>
        <v>1935</v>
      </c>
      <c r="AG187" s="15">
        <f t="shared" si="12"/>
        <v>1650</v>
      </c>
      <c r="AH187" s="15"/>
      <c r="AI187" s="15"/>
      <c r="AJ187" s="44">
        <f t="shared" si="13"/>
        <v>-1</v>
      </c>
    </row>
    <row r="188" spans="1:69" x14ac:dyDescent="0.3">
      <c r="A188" s="14" t="s">
        <v>71</v>
      </c>
      <c r="B188" s="14">
        <v>260</v>
      </c>
      <c r="C188" s="14">
        <v>275</v>
      </c>
      <c r="D188" s="14">
        <v>229</v>
      </c>
      <c r="H188" s="14" t="s">
        <v>71</v>
      </c>
      <c r="I188" s="14">
        <v>2208</v>
      </c>
      <c r="J188" s="14">
        <v>1870</v>
      </c>
      <c r="K188" s="14">
        <v>1578</v>
      </c>
      <c r="O188" s="14" t="s">
        <v>71</v>
      </c>
      <c r="P188" s="14">
        <v>19</v>
      </c>
      <c r="Q188" s="14">
        <v>12</v>
      </c>
      <c r="R188" s="14">
        <v>28</v>
      </c>
      <c r="V188" s="14" t="s">
        <v>71</v>
      </c>
      <c r="W188" s="14">
        <v>2</v>
      </c>
      <c r="X188" s="14">
        <v>20</v>
      </c>
      <c r="Y188" s="14">
        <v>107</v>
      </c>
      <c r="AD188" s="14" t="s">
        <v>71</v>
      </c>
      <c r="AE188" s="15">
        <f t="shared" si="10"/>
        <v>2489</v>
      </c>
      <c r="AF188" s="15">
        <f t="shared" si="11"/>
        <v>2177</v>
      </c>
      <c r="AG188" s="15">
        <f t="shared" si="12"/>
        <v>1942</v>
      </c>
      <c r="AH188" s="15"/>
      <c r="AI188" s="15"/>
      <c r="AJ188" s="44">
        <f t="shared" si="13"/>
        <v>-1</v>
      </c>
    </row>
    <row r="189" spans="1:69" x14ac:dyDescent="0.3">
      <c r="A189" s="14" t="s">
        <v>72</v>
      </c>
      <c r="B189" s="14">
        <v>156</v>
      </c>
      <c r="C189" s="14">
        <v>187</v>
      </c>
      <c r="D189" s="14">
        <v>211</v>
      </c>
      <c r="H189" s="14" t="s">
        <v>72</v>
      </c>
      <c r="I189" s="14">
        <v>2068</v>
      </c>
      <c r="J189" s="14">
        <v>1744</v>
      </c>
      <c r="K189" s="14">
        <v>1232</v>
      </c>
      <c r="O189" s="14" t="s">
        <v>72</v>
      </c>
      <c r="P189" s="14">
        <v>0</v>
      </c>
      <c r="Q189" s="14">
        <v>17</v>
      </c>
      <c r="R189" s="14">
        <v>16</v>
      </c>
      <c r="V189" s="14" t="s">
        <v>72</v>
      </c>
      <c r="W189" s="14">
        <v>23</v>
      </c>
      <c r="X189" s="14">
        <v>4</v>
      </c>
      <c r="Y189" s="14">
        <v>87</v>
      </c>
      <c r="AD189" s="14" t="s">
        <v>72</v>
      </c>
      <c r="AE189" s="15">
        <f t="shared" si="10"/>
        <v>2247</v>
      </c>
      <c r="AF189" s="15">
        <f t="shared" si="11"/>
        <v>1952</v>
      </c>
      <c r="AG189" s="15">
        <f t="shared" si="12"/>
        <v>1546</v>
      </c>
      <c r="AH189" s="15"/>
      <c r="AI189" s="15"/>
      <c r="AJ189" s="44">
        <f t="shared" si="13"/>
        <v>-1</v>
      </c>
    </row>
    <row r="190" spans="1:69" x14ac:dyDescent="0.3">
      <c r="A190" s="14" t="s">
        <v>60</v>
      </c>
      <c r="B190" s="14">
        <v>145</v>
      </c>
      <c r="C190" s="14">
        <v>265</v>
      </c>
      <c r="D190" s="14">
        <v>230</v>
      </c>
      <c r="H190" s="14" t="s">
        <v>60</v>
      </c>
      <c r="I190" s="14">
        <v>2127</v>
      </c>
      <c r="J190" s="14">
        <v>1521</v>
      </c>
      <c r="K190" s="14">
        <v>1418</v>
      </c>
      <c r="O190" s="14" t="s">
        <v>60</v>
      </c>
      <c r="P190" s="14">
        <v>17</v>
      </c>
      <c r="Q190" s="14">
        <v>24</v>
      </c>
      <c r="R190" s="14">
        <v>13</v>
      </c>
      <c r="V190" s="14" t="s">
        <v>60</v>
      </c>
      <c r="W190" s="14">
        <v>40</v>
      </c>
      <c r="X190" s="14">
        <v>1</v>
      </c>
      <c r="Y190" s="14">
        <v>111</v>
      </c>
      <c r="AD190" s="14" t="s">
        <v>60</v>
      </c>
      <c r="AE190" s="15">
        <f t="shared" si="10"/>
        <v>2329</v>
      </c>
      <c r="AF190" s="15">
        <f t="shared" si="11"/>
        <v>1811</v>
      </c>
      <c r="AG190" s="15">
        <f t="shared" si="12"/>
        <v>1772</v>
      </c>
      <c r="AH190" s="15"/>
      <c r="AI190" s="15"/>
      <c r="AJ190" s="44">
        <f t="shared" si="13"/>
        <v>-1</v>
      </c>
    </row>
    <row r="191" spans="1:69" x14ac:dyDescent="0.3">
      <c r="A191" s="14" t="s">
        <v>61</v>
      </c>
      <c r="B191" s="14">
        <v>146</v>
      </c>
      <c r="C191" s="14">
        <v>246</v>
      </c>
      <c r="D191" s="14">
        <v>254</v>
      </c>
      <c r="H191" s="14" t="s">
        <v>61</v>
      </c>
      <c r="I191" s="14">
        <v>1962</v>
      </c>
      <c r="J191" s="14">
        <v>2011</v>
      </c>
      <c r="K191" s="14">
        <v>1415</v>
      </c>
      <c r="O191" s="14" t="s">
        <v>61</v>
      </c>
      <c r="P191" s="14">
        <v>7</v>
      </c>
      <c r="Q191" s="14">
        <v>19</v>
      </c>
      <c r="R191" s="14">
        <v>14</v>
      </c>
      <c r="V191" s="14" t="s">
        <v>61</v>
      </c>
      <c r="W191" s="14">
        <v>52</v>
      </c>
      <c r="X191" s="14">
        <v>37</v>
      </c>
      <c r="Y191" s="14">
        <v>94</v>
      </c>
      <c r="AD191" s="14" t="s">
        <v>61</v>
      </c>
      <c r="AE191" s="15">
        <f t="shared" si="10"/>
        <v>2167</v>
      </c>
      <c r="AF191" s="15">
        <f t="shared" si="11"/>
        <v>2313</v>
      </c>
      <c r="AG191" s="15">
        <f t="shared" si="12"/>
        <v>1777</v>
      </c>
      <c r="AH191" s="15"/>
      <c r="AI191" s="15"/>
      <c r="AJ191" s="44">
        <f t="shared" si="13"/>
        <v>-1</v>
      </c>
    </row>
    <row r="192" spans="1:69" x14ac:dyDescent="0.3">
      <c r="A192" s="14" t="s">
        <v>62</v>
      </c>
      <c r="B192" s="6">
        <v>199</v>
      </c>
      <c r="C192" s="6">
        <v>216</v>
      </c>
      <c r="H192" s="14" t="s">
        <v>62</v>
      </c>
      <c r="I192" s="14">
        <v>2015</v>
      </c>
      <c r="J192" s="14">
        <v>1483</v>
      </c>
      <c r="K192" s="14"/>
      <c r="O192" s="14" t="s">
        <v>62</v>
      </c>
      <c r="P192" s="6">
        <v>14</v>
      </c>
      <c r="Q192" s="6">
        <v>17</v>
      </c>
      <c r="V192" s="14" t="s">
        <v>62</v>
      </c>
      <c r="W192" s="6">
        <v>39</v>
      </c>
      <c r="X192" s="6">
        <v>47</v>
      </c>
      <c r="AD192" s="14" t="s">
        <v>62</v>
      </c>
      <c r="AE192" s="15">
        <f t="shared" si="10"/>
        <v>2267</v>
      </c>
      <c r="AF192" s="15">
        <f t="shared" si="11"/>
        <v>1763</v>
      </c>
      <c r="AG192" s="15"/>
      <c r="AH192" s="15"/>
      <c r="AI192" s="15"/>
      <c r="AJ192" s="44">
        <f t="shared" si="13"/>
        <v>-1</v>
      </c>
    </row>
    <row r="193" spans="1:35" x14ac:dyDescent="0.3">
      <c r="A193" s="14" t="s">
        <v>63</v>
      </c>
      <c r="B193" s="6">
        <v>224</v>
      </c>
      <c r="C193" s="6">
        <v>260</v>
      </c>
      <c r="H193" s="14" t="s">
        <v>63</v>
      </c>
      <c r="I193" s="14">
        <v>1773</v>
      </c>
      <c r="J193" s="14">
        <v>2024</v>
      </c>
      <c r="K193" s="14"/>
      <c r="O193" s="14" t="s">
        <v>63</v>
      </c>
      <c r="P193" s="6">
        <v>6</v>
      </c>
      <c r="Q193" s="6">
        <v>7</v>
      </c>
      <c r="V193" s="14" t="s">
        <v>63</v>
      </c>
      <c r="W193" s="6">
        <v>25</v>
      </c>
      <c r="X193" s="6">
        <v>55</v>
      </c>
      <c r="AD193" s="14" t="s">
        <v>63</v>
      </c>
      <c r="AE193" s="15">
        <f t="shared" si="10"/>
        <v>2028</v>
      </c>
      <c r="AF193" s="15">
        <f t="shared" si="11"/>
        <v>2346</v>
      </c>
      <c r="AG193" s="15"/>
      <c r="AH193" s="15"/>
      <c r="AI193" s="15"/>
    </row>
    <row r="194" spans="1:35" x14ac:dyDescent="0.3">
      <c r="A194" s="14" t="s">
        <v>64</v>
      </c>
      <c r="B194" s="6">
        <v>210</v>
      </c>
      <c r="C194" s="6">
        <v>214</v>
      </c>
      <c r="H194" s="14" t="s">
        <v>64</v>
      </c>
      <c r="I194" s="14">
        <v>1665</v>
      </c>
      <c r="J194" s="14">
        <v>1673</v>
      </c>
      <c r="K194" s="14"/>
      <c r="O194" s="14" t="s">
        <v>64</v>
      </c>
      <c r="P194" s="6">
        <v>9</v>
      </c>
      <c r="Q194" s="6">
        <v>15</v>
      </c>
      <c r="V194" s="14" t="s">
        <v>64</v>
      </c>
      <c r="W194" s="6">
        <v>33</v>
      </c>
      <c r="X194" s="6">
        <v>57</v>
      </c>
      <c r="AD194" s="14" t="s">
        <v>64</v>
      </c>
      <c r="AE194" s="15">
        <f t="shared" si="10"/>
        <v>1917</v>
      </c>
      <c r="AF194" s="15">
        <f t="shared" si="11"/>
        <v>1959</v>
      </c>
      <c r="AG194" s="15"/>
      <c r="AH194" s="15"/>
      <c r="AI194" s="15"/>
    </row>
    <row r="195" spans="1:35" x14ac:dyDescent="0.3">
      <c r="A195" s="14" t="s">
        <v>65</v>
      </c>
      <c r="B195" s="6">
        <v>190</v>
      </c>
      <c r="C195" s="6">
        <v>210</v>
      </c>
      <c r="H195" s="14" t="s">
        <v>65</v>
      </c>
      <c r="I195" s="14">
        <v>1580</v>
      </c>
      <c r="J195" s="14">
        <v>1625</v>
      </c>
      <c r="K195" s="14"/>
      <c r="O195" s="14" t="s">
        <v>65</v>
      </c>
      <c r="P195" s="6">
        <v>8</v>
      </c>
      <c r="Q195" s="6">
        <v>9</v>
      </c>
      <c r="V195" s="14" t="s">
        <v>65</v>
      </c>
      <c r="W195" s="6">
        <v>30</v>
      </c>
      <c r="X195" s="6">
        <v>40</v>
      </c>
      <c r="AD195" s="14" t="s">
        <v>65</v>
      </c>
      <c r="AE195" s="15">
        <f t="shared" si="10"/>
        <v>1808</v>
      </c>
      <c r="AF195" s="15">
        <f t="shared" si="11"/>
        <v>1884</v>
      </c>
      <c r="AG195" s="15"/>
      <c r="AH195" s="15"/>
      <c r="AI195" s="15"/>
    </row>
    <row r="196" spans="1:35" x14ac:dyDescent="0.3">
      <c r="A196" s="11" t="s">
        <v>8</v>
      </c>
      <c r="B196" s="11">
        <f>SUM(B184:B195)</f>
        <v>2670</v>
      </c>
      <c r="C196" s="11">
        <f>SUM(C184:C195)</f>
        <v>2940</v>
      </c>
      <c r="D196" s="11">
        <f>SUM(D184:D195)</f>
        <v>1823</v>
      </c>
      <c r="E196" s="11"/>
      <c r="F196" s="11"/>
      <c r="H196" s="11" t="s">
        <v>8</v>
      </c>
      <c r="I196" s="11">
        <f>SUM(I184:I195)</f>
        <v>22114</v>
      </c>
      <c r="J196" s="11">
        <f>SUM(J184:J195)</f>
        <v>20268</v>
      </c>
      <c r="K196" s="11">
        <f>SUM(K184:K195)</f>
        <v>10672</v>
      </c>
      <c r="L196" s="11"/>
      <c r="M196" s="11"/>
      <c r="O196" s="11" t="s">
        <v>8</v>
      </c>
      <c r="P196" s="11">
        <f>SUM(P184:P195)</f>
        <v>135</v>
      </c>
      <c r="Q196" s="11">
        <f>SUM(Q184:Q195)</f>
        <v>172</v>
      </c>
      <c r="R196" s="11">
        <f>SUM(R184:R195)</f>
        <v>147</v>
      </c>
      <c r="S196" s="11"/>
      <c r="T196" s="11"/>
      <c r="V196" s="11" t="s">
        <v>8</v>
      </c>
      <c r="W196" s="11">
        <f>SUM(W184:W195)</f>
        <v>331</v>
      </c>
      <c r="X196" s="11">
        <f>SUM(X184:X195)</f>
        <v>469</v>
      </c>
      <c r="Y196" s="11">
        <f>SUM(Y184:Y195)</f>
        <v>630</v>
      </c>
      <c r="Z196" s="11"/>
      <c r="AA196" s="11"/>
      <c r="AD196" s="11" t="s">
        <v>8</v>
      </c>
      <c r="AE196" s="11">
        <f>SUM(AE184:AE195)</f>
        <v>25250</v>
      </c>
      <c r="AF196" s="11">
        <f>SUM(AF184:AF195)</f>
        <v>23849</v>
      </c>
      <c r="AG196" s="11">
        <f>SUM(AG184:AG195)</f>
        <v>13272</v>
      </c>
      <c r="AH196" s="11">
        <f>SUM(AH184:AH195)</f>
        <v>0</v>
      </c>
      <c r="AI196" s="11">
        <f>SUM(AI184:AI195)</f>
        <v>0</v>
      </c>
    </row>
    <row r="210" spans="1:37" x14ac:dyDescent="0.3">
      <c r="A210" s="51"/>
      <c r="B210" s="51"/>
      <c r="C210" s="51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  <c r="S210" s="51"/>
      <c r="T210" s="51"/>
      <c r="U210" s="51"/>
    </row>
    <row r="211" spans="1:37" ht="18.75" x14ac:dyDescent="0.3">
      <c r="A211" s="183" t="s">
        <v>113</v>
      </c>
      <c r="B211" s="183"/>
      <c r="C211" s="183"/>
      <c r="D211" s="183"/>
      <c r="E211" s="183"/>
      <c r="F211" s="183"/>
      <c r="G211" s="183"/>
      <c r="H211" s="183"/>
      <c r="I211" s="183"/>
      <c r="J211" s="183"/>
      <c r="K211" s="183"/>
      <c r="L211" s="183"/>
      <c r="M211" s="183"/>
      <c r="N211" s="183"/>
      <c r="O211" s="183"/>
      <c r="P211" s="183"/>
      <c r="Q211" s="183"/>
      <c r="R211" s="183"/>
      <c r="S211" s="183"/>
      <c r="T211" s="183"/>
      <c r="U211" s="183"/>
      <c r="V211" s="183"/>
    </row>
    <row r="212" spans="1:37" x14ac:dyDescent="0.3">
      <c r="A212" s="182" t="s">
        <v>114</v>
      </c>
      <c r="B212" s="182"/>
      <c r="C212" s="182"/>
      <c r="D212" s="182"/>
      <c r="E212" s="64"/>
      <c r="F212" s="146"/>
    </row>
    <row r="213" spans="1:37" x14ac:dyDescent="0.3">
      <c r="A213" s="16" t="s">
        <v>7</v>
      </c>
      <c r="B213" s="16">
        <v>2017</v>
      </c>
      <c r="C213" s="16">
        <v>2018</v>
      </c>
      <c r="D213" s="16">
        <v>2019</v>
      </c>
      <c r="E213" s="16"/>
      <c r="F213" s="16"/>
    </row>
    <row r="214" spans="1:37" x14ac:dyDescent="0.3">
      <c r="A214" s="14" t="s">
        <v>66</v>
      </c>
      <c r="B214" s="14">
        <v>2321</v>
      </c>
      <c r="C214" s="14">
        <v>1532</v>
      </c>
      <c r="D214" s="14">
        <v>3220</v>
      </c>
      <c r="E214" s="14"/>
      <c r="F214" s="14"/>
    </row>
    <row r="215" spans="1:37" x14ac:dyDescent="0.3">
      <c r="A215" s="14" t="s">
        <v>67</v>
      </c>
      <c r="B215" s="14">
        <v>1809</v>
      </c>
      <c r="C215" s="14">
        <v>2151</v>
      </c>
      <c r="D215" s="14">
        <v>2778</v>
      </c>
      <c r="E215" s="14"/>
      <c r="F215" s="14"/>
    </row>
    <row r="216" spans="1:37" x14ac:dyDescent="0.3">
      <c r="A216" s="14" t="s">
        <v>68</v>
      </c>
      <c r="B216" s="14">
        <v>1946</v>
      </c>
      <c r="C216" s="14">
        <v>2430</v>
      </c>
      <c r="D216" s="14">
        <v>3130</v>
      </c>
      <c r="E216" s="14"/>
      <c r="F216" s="14"/>
    </row>
    <row r="217" spans="1:37" x14ac:dyDescent="0.3">
      <c r="A217" s="14" t="s">
        <v>69</v>
      </c>
      <c r="B217" s="14">
        <v>1973</v>
      </c>
      <c r="C217" s="14">
        <v>2147</v>
      </c>
      <c r="D217" s="14">
        <v>2971</v>
      </c>
      <c r="E217" s="14"/>
      <c r="F217" s="14"/>
    </row>
    <row r="218" spans="1:37" x14ac:dyDescent="0.3">
      <c r="A218" s="14" t="s">
        <v>71</v>
      </c>
      <c r="B218" s="14">
        <v>2175</v>
      </c>
      <c r="C218" s="14">
        <v>2388</v>
      </c>
      <c r="D218" s="14">
        <v>3157</v>
      </c>
      <c r="E218" s="14"/>
      <c r="F218" s="14"/>
    </row>
    <row r="219" spans="1:37" x14ac:dyDescent="0.3">
      <c r="A219" s="14" t="s">
        <v>72</v>
      </c>
      <c r="B219" s="14">
        <v>1972</v>
      </c>
      <c r="C219" s="14">
        <v>2166</v>
      </c>
      <c r="D219" s="14">
        <v>3210</v>
      </c>
      <c r="E219" s="14"/>
      <c r="F219" s="14"/>
      <c r="AB219" s="14"/>
      <c r="AC219" s="14"/>
      <c r="AD219" s="14"/>
      <c r="AE219" s="14"/>
      <c r="AF219" s="14"/>
      <c r="AG219" s="14"/>
      <c r="AH219" s="14"/>
      <c r="AI219" s="14"/>
      <c r="AJ219" s="14"/>
      <c r="AK219" s="14"/>
    </row>
    <row r="220" spans="1:37" x14ac:dyDescent="0.3">
      <c r="A220" s="14" t="s">
        <v>60</v>
      </c>
      <c r="B220" s="14">
        <v>2201</v>
      </c>
      <c r="C220" s="14">
        <v>2129</v>
      </c>
      <c r="D220" s="14">
        <v>2985</v>
      </c>
      <c r="E220" s="14"/>
      <c r="F220" s="14"/>
    </row>
    <row r="221" spans="1:37" x14ac:dyDescent="0.3">
      <c r="A221" s="14" t="s">
        <v>61</v>
      </c>
      <c r="B221" s="14">
        <v>2050</v>
      </c>
      <c r="C221" s="14">
        <v>2243</v>
      </c>
      <c r="D221" s="14">
        <v>3230</v>
      </c>
      <c r="E221" s="14"/>
      <c r="F221" s="14"/>
    </row>
    <row r="222" spans="1:37" x14ac:dyDescent="0.3">
      <c r="A222" s="14" t="s">
        <v>62</v>
      </c>
      <c r="B222" s="14">
        <v>1849</v>
      </c>
      <c r="C222" s="14">
        <v>2122</v>
      </c>
      <c r="D222" s="14"/>
      <c r="E222" s="14"/>
      <c r="F222" s="14"/>
    </row>
    <row r="223" spans="1:37" x14ac:dyDescent="0.3">
      <c r="A223" s="14" t="s">
        <v>63</v>
      </c>
      <c r="B223" s="14">
        <v>1743</v>
      </c>
      <c r="C223" s="14">
        <v>1615</v>
      </c>
      <c r="D223" s="14"/>
      <c r="E223" s="14"/>
      <c r="F223" s="14"/>
    </row>
    <row r="224" spans="1:37" x14ac:dyDescent="0.3">
      <c r="A224" s="14" t="s">
        <v>64</v>
      </c>
      <c r="B224" s="14">
        <v>2115</v>
      </c>
      <c r="C224" s="14">
        <v>1814</v>
      </c>
      <c r="D224" s="14"/>
      <c r="E224" s="14"/>
      <c r="F224" s="14"/>
    </row>
    <row r="225" spans="1:22" x14ac:dyDescent="0.3">
      <c r="A225" s="14" t="s">
        <v>65</v>
      </c>
      <c r="B225" s="6">
        <v>1980</v>
      </c>
      <c r="C225" s="6">
        <v>2100</v>
      </c>
    </row>
    <row r="226" spans="1:22" x14ac:dyDescent="0.3">
      <c r="A226" s="11" t="s">
        <v>8</v>
      </c>
      <c r="B226" s="11">
        <f>SUM(B214:B225)</f>
        <v>24134</v>
      </c>
      <c r="C226" s="11">
        <f>SUM(C214:C225)</f>
        <v>24837</v>
      </c>
      <c r="D226" s="11">
        <f>SUM(D214:D225)</f>
        <v>24681</v>
      </c>
      <c r="E226" s="11"/>
      <c r="F226" s="11"/>
    </row>
    <row r="228" spans="1:22" x14ac:dyDescent="0.3">
      <c r="A228" s="48"/>
      <c r="B228" s="48"/>
      <c r="C228" s="48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</row>
    <row r="229" spans="1:22" ht="18.75" x14ac:dyDescent="0.3">
      <c r="A229" s="184" t="s">
        <v>115</v>
      </c>
      <c r="B229" s="184"/>
      <c r="C229" s="184"/>
      <c r="D229" s="184"/>
      <c r="E229" s="184"/>
      <c r="F229" s="184"/>
      <c r="G229" s="184"/>
      <c r="H229" s="184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  <c r="S229" s="184"/>
      <c r="T229" s="184"/>
      <c r="U229" s="184"/>
      <c r="V229" s="184"/>
    </row>
    <row r="230" spans="1:22" x14ac:dyDescent="0.3">
      <c r="A230" s="182" t="s">
        <v>116</v>
      </c>
      <c r="B230" s="182"/>
      <c r="C230" s="182"/>
      <c r="D230" s="182"/>
      <c r="E230" s="64"/>
      <c r="F230" s="146"/>
    </row>
    <row r="231" spans="1:22" x14ac:dyDescent="0.3">
      <c r="A231" s="16" t="s">
        <v>7</v>
      </c>
      <c r="B231" s="16">
        <v>2017</v>
      </c>
      <c r="C231" s="16">
        <v>2018</v>
      </c>
      <c r="D231" s="16">
        <v>2019</v>
      </c>
      <c r="E231" s="16"/>
      <c r="F231" s="16"/>
    </row>
    <row r="232" spans="1:22" x14ac:dyDescent="0.3">
      <c r="A232" s="14" t="s">
        <v>66</v>
      </c>
      <c r="B232" s="47">
        <v>0.97</v>
      </c>
      <c r="C232" s="47">
        <v>0.96</v>
      </c>
      <c r="D232" s="47">
        <v>0.97</v>
      </c>
      <c r="E232" s="47"/>
      <c r="F232" s="47"/>
    </row>
    <row r="233" spans="1:22" x14ac:dyDescent="0.3">
      <c r="A233" s="14" t="s">
        <v>67</v>
      </c>
      <c r="B233" s="47">
        <v>0.97</v>
      </c>
      <c r="C233" s="47">
        <v>0.98</v>
      </c>
      <c r="D233" s="47">
        <v>0.98</v>
      </c>
      <c r="E233" s="47"/>
      <c r="F233" s="47"/>
    </row>
    <row r="234" spans="1:22" x14ac:dyDescent="0.3">
      <c r="A234" s="14" t="s">
        <v>68</v>
      </c>
      <c r="B234" s="47">
        <v>0.97</v>
      </c>
      <c r="C234" s="47">
        <v>0.98</v>
      </c>
      <c r="D234" s="47">
        <v>0.97</v>
      </c>
      <c r="E234" s="47"/>
      <c r="F234" s="47"/>
    </row>
    <row r="235" spans="1:22" x14ac:dyDescent="0.3">
      <c r="A235" s="14" t="s">
        <v>69</v>
      </c>
      <c r="B235" s="47">
        <v>0.97</v>
      </c>
      <c r="C235" s="47">
        <v>0.99</v>
      </c>
      <c r="D235" s="47">
        <v>0.96</v>
      </c>
      <c r="E235" s="47"/>
      <c r="F235" s="47"/>
    </row>
    <row r="236" spans="1:22" x14ac:dyDescent="0.3">
      <c r="A236" s="14" t="s">
        <v>71</v>
      </c>
      <c r="B236" s="47">
        <v>0.97</v>
      </c>
      <c r="C236" s="47">
        <v>0.98</v>
      </c>
      <c r="D236" s="47">
        <v>0.97</v>
      </c>
      <c r="E236" s="47"/>
      <c r="F236" s="47"/>
    </row>
    <row r="237" spans="1:22" x14ac:dyDescent="0.3">
      <c r="A237" s="14" t="s">
        <v>72</v>
      </c>
      <c r="B237" s="47">
        <v>0.98</v>
      </c>
      <c r="C237" s="47">
        <v>0.98</v>
      </c>
      <c r="D237" s="47">
        <v>0.97</v>
      </c>
      <c r="E237" s="47"/>
      <c r="F237" s="47"/>
    </row>
    <row r="238" spans="1:22" x14ac:dyDescent="0.3">
      <c r="A238" s="14" t="s">
        <v>60</v>
      </c>
      <c r="B238" s="47">
        <v>0.99</v>
      </c>
      <c r="C238" s="47">
        <v>0.97</v>
      </c>
      <c r="D238" s="47">
        <v>0.95</v>
      </c>
      <c r="E238" s="47"/>
      <c r="F238" s="47"/>
    </row>
    <row r="239" spans="1:22" x14ac:dyDescent="0.3">
      <c r="A239" s="14" t="s">
        <v>61</v>
      </c>
      <c r="B239" s="47">
        <v>0.99</v>
      </c>
      <c r="C239" s="47">
        <v>0.98</v>
      </c>
      <c r="D239" s="47">
        <v>0.95</v>
      </c>
      <c r="E239" s="47"/>
      <c r="F239" s="47"/>
    </row>
    <row r="240" spans="1:22" x14ac:dyDescent="0.3">
      <c r="A240" s="14" t="s">
        <v>62</v>
      </c>
      <c r="B240" s="47">
        <v>0.97</v>
      </c>
      <c r="C240" s="47">
        <v>0.98</v>
      </c>
      <c r="D240" s="47"/>
      <c r="E240" s="47"/>
      <c r="F240" s="47"/>
    </row>
    <row r="241" spans="1:69" x14ac:dyDescent="0.3">
      <c r="A241" s="14" t="s">
        <v>63</v>
      </c>
      <c r="B241" s="61">
        <v>0.98</v>
      </c>
      <c r="C241" s="61">
        <v>0.97</v>
      </c>
      <c r="D241" s="47"/>
      <c r="E241" s="61"/>
      <c r="F241" s="61"/>
    </row>
    <row r="242" spans="1:69" x14ac:dyDescent="0.3">
      <c r="A242" s="14" t="s">
        <v>64</v>
      </c>
      <c r="B242" s="61">
        <v>0.97</v>
      </c>
      <c r="C242" s="61">
        <v>0.98</v>
      </c>
      <c r="D242" s="47"/>
      <c r="E242" s="61"/>
      <c r="F242" s="61"/>
    </row>
    <row r="243" spans="1:69" x14ac:dyDescent="0.3">
      <c r="A243" s="14" t="s">
        <v>65</v>
      </c>
      <c r="B243" s="61">
        <v>0.98</v>
      </c>
      <c r="C243" s="61">
        <v>0.97</v>
      </c>
      <c r="D243" s="47"/>
      <c r="E243" s="61"/>
      <c r="F243" s="45"/>
    </row>
    <row r="244" spans="1:69" x14ac:dyDescent="0.3">
      <c r="A244" s="11" t="s">
        <v>8</v>
      </c>
      <c r="B244" s="46">
        <v>0.98</v>
      </c>
      <c r="C244" s="46">
        <v>0.98</v>
      </c>
      <c r="D244" s="53">
        <v>0.98</v>
      </c>
      <c r="E244" s="53"/>
      <c r="F244" s="53"/>
    </row>
    <row r="246" spans="1:69" x14ac:dyDescent="0.3">
      <c r="A246" s="48"/>
      <c r="B246" s="48"/>
      <c r="C246" s="48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  <c r="BF246" s="48"/>
      <c r="BG246" s="48"/>
      <c r="BH246" s="48"/>
      <c r="BI246" s="48"/>
      <c r="BJ246" s="48"/>
      <c r="BK246" s="48"/>
      <c r="BL246" s="48"/>
      <c r="BM246" s="48"/>
      <c r="BN246" s="48"/>
      <c r="BO246" s="48"/>
      <c r="BP246" s="48"/>
      <c r="BQ246" s="51"/>
    </row>
    <row r="247" spans="1:69" ht="18.75" x14ac:dyDescent="0.3">
      <c r="A247" s="184" t="s">
        <v>118</v>
      </c>
      <c r="B247" s="184"/>
      <c r="C247" s="184"/>
      <c r="D247" s="184"/>
      <c r="E247" s="184"/>
      <c r="F247" s="184"/>
      <c r="G247" s="184"/>
      <c r="H247" s="184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  <c r="S247" s="184"/>
      <c r="T247" s="184"/>
      <c r="U247" s="184"/>
      <c r="V247" s="184"/>
      <c r="W247" s="184"/>
      <c r="X247" s="184"/>
      <c r="Y247" s="184"/>
      <c r="Z247" s="184"/>
      <c r="AA247" s="184"/>
      <c r="AB247" s="184"/>
      <c r="AC247" s="184"/>
      <c r="AD247" s="184"/>
      <c r="AE247" s="184"/>
      <c r="AF247" s="184"/>
      <c r="AG247" s="184"/>
      <c r="AH247" s="184"/>
      <c r="AI247" s="184"/>
      <c r="AJ247" s="184"/>
      <c r="AK247" s="184"/>
      <c r="AL247" s="184"/>
      <c r="AM247" s="184"/>
      <c r="AN247" s="184"/>
      <c r="AO247" s="184"/>
      <c r="AP247" s="184"/>
      <c r="AQ247" s="184"/>
      <c r="AR247" s="184"/>
      <c r="AS247" s="184"/>
      <c r="AT247" s="184"/>
      <c r="AU247" s="184"/>
      <c r="AV247" s="184"/>
      <c r="AW247" s="184"/>
      <c r="AX247" s="184"/>
      <c r="AY247" s="184"/>
      <c r="AZ247" s="184"/>
      <c r="BA247" s="184"/>
      <c r="BB247" s="184"/>
      <c r="BC247" s="184"/>
      <c r="BD247" s="184"/>
      <c r="BE247" s="184"/>
      <c r="BF247" s="184"/>
      <c r="BG247" s="184"/>
      <c r="BH247" s="184"/>
      <c r="BI247" s="184"/>
      <c r="BJ247" s="184"/>
      <c r="BK247" s="184"/>
      <c r="BL247" s="184"/>
      <c r="BM247" s="184"/>
      <c r="BN247" s="184"/>
      <c r="BO247" s="184"/>
      <c r="BP247" s="184"/>
      <c r="BQ247" s="148"/>
    </row>
    <row r="248" spans="1:69" s="43" customFormat="1" x14ac:dyDescent="0.3">
      <c r="A248" s="182" t="s">
        <v>13</v>
      </c>
      <c r="B248" s="182"/>
      <c r="C248" s="182"/>
      <c r="D248" s="182"/>
      <c r="E248" s="64"/>
      <c r="F248" s="146"/>
      <c r="H248" s="182" t="s">
        <v>14</v>
      </c>
      <c r="I248" s="182"/>
      <c r="J248" s="182"/>
      <c r="K248" s="182"/>
      <c r="L248" s="64"/>
      <c r="M248" s="146"/>
      <c r="O248" s="182" t="s">
        <v>16</v>
      </c>
      <c r="P248" s="182"/>
      <c r="Q248" s="182"/>
      <c r="R248" s="182"/>
      <c r="S248" s="64"/>
      <c r="T248" s="146"/>
      <c r="V248" s="182" t="s">
        <v>19</v>
      </c>
      <c r="W248" s="182"/>
      <c r="X248" s="182"/>
      <c r="Y248" s="182"/>
      <c r="Z248" s="64"/>
      <c r="AA248" s="146"/>
      <c r="AC248" s="182" t="s">
        <v>103</v>
      </c>
      <c r="AD248" s="182"/>
      <c r="AE248" s="182"/>
      <c r="AF248" s="182"/>
      <c r="AG248" s="64"/>
      <c r="AH248" s="146"/>
      <c r="AJ248" s="182" t="s">
        <v>17</v>
      </c>
      <c r="AK248" s="182"/>
      <c r="AL248" s="182"/>
      <c r="AM248" s="182"/>
      <c r="AN248" s="64"/>
      <c r="AO248" s="146"/>
      <c r="AQ248" s="182" t="s">
        <v>24</v>
      </c>
      <c r="AR248" s="182"/>
      <c r="AS248" s="182"/>
      <c r="AT248" s="182"/>
      <c r="AU248" s="64"/>
      <c r="AV248" s="146"/>
      <c r="AX248" s="182" t="s">
        <v>23</v>
      </c>
      <c r="AY248" s="182"/>
      <c r="AZ248" s="182"/>
      <c r="BA248" s="182"/>
      <c r="BB248" s="64"/>
      <c r="BC248" s="146"/>
      <c r="BE248" s="182" t="s">
        <v>22</v>
      </c>
      <c r="BF248" s="182"/>
      <c r="BG248" s="182"/>
      <c r="BH248" s="182"/>
      <c r="BI248" s="64"/>
      <c r="BJ248" s="147"/>
      <c r="BL248" s="182" t="s">
        <v>119</v>
      </c>
      <c r="BM248" s="182"/>
      <c r="BN248" s="182"/>
      <c r="BO248" s="182"/>
      <c r="BP248" s="182"/>
      <c r="BQ248" s="147"/>
    </row>
    <row r="249" spans="1:69" x14ac:dyDescent="0.3">
      <c r="A249" s="16" t="s">
        <v>7</v>
      </c>
      <c r="B249" s="16">
        <v>2017</v>
      </c>
      <c r="C249" s="16">
        <v>2018</v>
      </c>
      <c r="D249" s="16">
        <v>2019</v>
      </c>
      <c r="E249" s="16"/>
      <c r="F249" s="16"/>
      <c r="H249" s="16" t="s">
        <v>7</v>
      </c>
      <c r="I249" s="16">
        <v>2017</v>
      </c>
      <c r="J249" s="16">
        <v>2018</v>
      </c>
      <c r="K249" s="16">
        <v>2019</v>
      </c>
      <c r="L249" s="16"/>
      <c r="M249" s="16"/>
      <c r="O249" s="16" t="s">
        <v>7</v>
      </c>
      <c r="P249" s="16">
        <v>2017</v>
      </c>
      <c r="Q249" s="16">
        <v>2018</v>
      </c>
      <c r="R249" s="16">
        <v>2019</v>
      </c>
      <c r="S249" s="16"/>
      <c r="T249" s="16"/>
      <c r="V249" s="16" t="s">
        <v>7</v>
      </c>
      <c r="W249" s="16">
        <v>2017</v>
      </c>
      <c r="X249" s="16">
        <v>2018</v>
      </c>
      <c r="Y249" s="16">
        <v>2019</v>
      </c>
      <c r="Z249" s="16"/>
      <c r="AA249" s="16"/>
      <c r="AC249" s="16" t="s">
        <v>7</v>
      </c>
      <c r="AD249" s="16">
        <v>2017</v>
      </c>
      <c r="AE249" s="16">
        <v>2018</v>
      </c>
      <c r="AF249" s="16">
        <v>2019</v>
      </c>
      <c r="AG249" s="16"/>
      <c r="AH249" s="16"/>
      <c r="AJ249" s="16" t="s">
        <v>7</v>
      </c>
      <c r="AK249" s="16">
        <v>2017</v>
      </c>
      <c r="AL249" s="16">
        <v>2018</v>
      </c>
      <c r="AM249" s="16">
        <v>2019</v>
      </c>
      <c r="AN249" s="16"/>
      <c r="AO249" s="16"/>
      <c r="AQ249" s="16" t="s">
        <v>7</v>
      </c>
      <c r="AR249" s="16">
        <v>2017</v>
      </c>
      <c r="AS249" s="16">
        <v>2018</v>
      </c>
      <c r="AT249" s="16">
        <v>2019</v>
      </c>
      <c r="AU249" s="16"/>
      <c r="AV249" s="16"/>
      <c r="AX249" s="16" t="s">
        <v>7</v>
      </c>
      <c r="AY249" s="16">
        <v>2017</v>
      </c>
      <c r="AZ249" s="16">
        <v>2018</v>
      </c>
      <c r="BA249" s="16">
        <v>2019</v>
      </c>
      <c r="BB249" s="16"/>
      <c r="BC249" s="16"/>
      <c r="BE249" s="16" t="s">
        <v>7</v>
      </c>
      <c r="BF249" s="16">
        <v>2017</v>
      </c>
      <c r="BG249" s="16">
        <v>2018</v>
      </c>
      <c r="BH249" s="16">
        <v>2019</v>
      </c>
      <c r="BI249" s="16"/>
      <c r="BJ249" s="16"/>
      <c r="BL249" s="16" t="s">
        <v>7</v>
      </c>
      <c r="BM249" s="16">
        <v>2017</v>
      </c>
      <c r="BN249" s="16">
        <v>2018</v>
      </c>
      <c r="BO249" s="16">
        <v>2019</v>
      </c>
      <c r="BP249" s="16"/>
      <c r="BQ249" s="16"/>
    </row>
    <row r="250" spans="1:69" x14ac:dyDescent="0.3">
      <c r="A250" s="14" t="s">
        <v>66</v>
      </c>
      <c r="B250" s="14">
        <v>19.100000000000001</v>
      </c>
      <c r="C250" s="14">
        <v>13.7</v>
      </c>
      <c r="D250" s="14">
        <v>16.8</v>
      </c>
      <c r="E250" s="14"/>
      <c r="F250" s="14"/>
      <c r="H250" s="14" t="s">
        <v>66</v>
      </c>
      <c r="I250" s="14">
        <v>13.3</v>
      </c>
      <c r="J250" s="14">
        <v>7.6</v>
      </c>
      <c r="K250" s="10">
        <v>5</v>
      </c>
      <c r="L250" s="14"/>
      <c r="M250" s="14"/>
      <c r="O250" s="14" t="s">
        <v>66</v>
      </c>
      <c r="P250" s="14">
        <v>6.9</v>
      </c>
      <c r="Q250" s="14">
        <v>7.1</v>
      </c>
      <c r="R250" s="14">
        <v>8.9</v>
      </c>
      <c r="S250" s="14"/>
      <c r="T250" s="14"/>
      <c r="V250" s="14" t="s">
        <v>66</v>
      </c>
      <c r="W250" s="14">
        <v>25.7</v>
      </c>
      <c r="X250" s="14">
        <v>26.1</v>
      </c>
      <c r="Y250" s="14">
        <v>29.7</v>
      </c>
      <c r="Z250" s="14"/>
      <c r="AA250" s="14"/>
      <c r="AC250" s="14" t="s">
        <v>66</v>
      </c>
      <c r="AD250" s="14">
        <v>19.3</v>
      </c>
      <c r="AE250" s="149">
        <v>11</v>
      </c>
      <c r="AF250" s="14">
        <v>13.8</v>
      </c>
      <c r="AG250" s="14"/>
      <c r="AH250" s="149"/>
      <c r="AJ250" s="14" t="s">
        <v>66</v>
      </c>
      <c r="AK250" s="14">
        <v>6.8</v>
      </c>
      <c r="AL250" s="10">
        <v>4</v>
      </c>
      <c r="AM250" s="14">
        <v>3.6</v>
      </c>
      <c r="AN250" s="14"/>
      <c r="AO250" s="10"/>
      <c r="AQ250" s="14" t="s">
        <v>66</v>
      </c>
      <c r="AR250" s="14">
        <v>14</v>
      </c>
      <c r="AS250" s="14">
        <v>15.5</v>
      </c>
      <c r="AT250" s="14">
        <v>32.299999999999997</v>
      </c>
      <c r="AU250" s="14"/>
      <c r="AV250" s="14"/>
      <c r="AX250" s="14" t="s">
        <v>66</v>
      </c>
      <c r="AY250" s="15">
        <v>6.6</v>
      </c>
      <c r="AZ250" s="15">
        <v>17.899999999999999</v>
      </c>
      <c r="BA250" s="9">
        <v>29</v>
      </c>
      <c r="BB250" s="15"/>
      <c r="BC250" s="15"/>
      <c r="BE250" s="14" t="s">
        <v>66</v>
      </c>
      <c r="BF250" s="15">
        <v>15.1</v>
      </c>
      <c r="BG250" s="15">
        <v>9.1</v>
      </c>
      <c r="BH250" s="57">
        <v>28.9</v>
      </c>
      <c r="BI250" s="15"/>
      <c r="BJ250" s="15"/>
      <c r="BL250" s="14" t="s">
        <v>66</v>
      </c>
      <c r="BM250" s="15">
        <v>4.2</v>
      </c>
      <c r="BN250" s="15">
        <v>3.3</v>
      </c>
      <c r="BO250" s="15">
        <v>3.6</v>
      </c>
      <c r="BP250" s="15"/>
      <c r="BQ250" s="15"/>
    </row>
    <row r="251" spans="1:69" x14ac:dyDescent="0.3">
      <c r="A251" s="14" t="s">
        <v>67</v>
      </c>
      <c r="B251" s="14">
        <v>16.8</v>
      </c>
      <c r="C251" s="14">
        <v>15.7</v>
      </c>
      <c r="D251" s="14">
        <v>11.6</v>
      </c>
      <c r="E251" s="14"/>
      <c r="F251" s="14"/>
      <c r="H251" s="14" t="s">
        <v>67</v>
      </c>
      <c r="I251" s="14">
        <v>11.6</v>
      </c>
      <c r="J251" s="14">
        <v>8.8000000000000007</v>
      </c>
      <c r="K251" s="10">
        <v>9</v>
      </c>
      <c r="L251" s="14"/>
      <c r="M251" s="14"/>
      <c r="O251" s="14" t="s">
        <v>67</v>
      </c>
      <c r="P251" s="14">
        <v>8.4</v>
      </c>
      <c r="Q251" s="14">
        <v>8.3000000000000007</v>
      </c>
      <c r="R251" s="10">
        <v>13</v>
      </c>
      <c r="S251" s="14"/>
      <c r="T251" s="14"/>
      <c r="V251" s="14" t="s">
        <v>67</v>
      </c>
      <c r="W251" s="14">
        <v>26.1</v>
      </c>
      <c r="X251" s="14">
        <v>34.1</v>
      </c>
      <c r="Y251" s="14">
        <v>34.200000000000003</v>
      </c>
      <c r="Z251" s="14"/>
      <c r="AA251" s="14"/>
      <c r="AC251" s="14" t="s">
        <v>67</v>
      </c>
      <c r="AD251" s="14">
        <v>22.1</v>
      </c>
      <c r="AE251" s="14">
        <v>14.3</v>
      </c>
      <c r="AF251" s="14">
        <v>22.6</v>
      </c>
      <c r="AG251" s="14"/>
      <c r="AH251" s="14"/>
      <c r="AJ251" s="14" t="s">
        <v>67</v>
      </c>
      <c r="AK251" s="14">
        <v>5.9</v>
      </c>
      <c r="AL251" s="14">
        <v>4.7</v>
      </c>
      <c r="AM251" s="14">
        <v>4.9000000000000004</v>
      </c>
      <c r="AN251" s="14"/>
      <c r="AO251" s="14"/>
      <c r="AQ251" s="14" t="s">
        <v>67</v>
      </c>
      <c r="AR251" s="14">
        <v>7.7</v>
      </c>
      <c r="AS251" s="14">
        <v>9.5</v>
      </c>
      <c r="AT251" s="14">
        <v>26.4</v>
      </c>
      <c r="AU251" s="14"/>
      <c r="AV251" s="14"/>
      <c r="AX251" s="14" t="s">
        <v>67</v>
      </c>
      <c r="AY251" s="15">
        <v>4.4000000000000004</v>
      </c>
      <c r="AZ251" s="9">
        <v>16</v>
      </c>
      <c r="BA251" s="15">
        <v>33.200000000000003</v>
      </c>
      <c r="BB251" s="15"/>
      <c r="BC251" s="9"/>
      <c r="BE251" s="14" t="s">
        <v>67</v>
      </c>
      <c r="BF251" s="15">
        <v>10.8</v>
      </c>
      <c r="BG251" s="9">
        <v>10.7</v>
      </c>
      <c r="BH251" s="57">
        <v>18.600000000000001</v>
      </c>
      <c r="BI251" s="15"/>
      <c r="BJ251" s="9"/>
      <c r="BL251" s="14" t="s">
        <v>67</v>
      </c>
      <c r="BM251" s="15">
        <v>4.0999999999999996</v>
      </c>
      <c r="BN251" s="15">
        <v>3.5</v>
      </c>
      <c r="BO251" s="15">
        <v>3.2</v>
      </c>
      <c r="BP251" s="15"/>
      <c r="BQ251" s="15"/>
    </row>
    <row r="252" spans="1:69" x14ac:dyDescent="0.3">
      <c r="A252" s="14" t="s">
        <v>68</v>
      </c>
      <c r="B252" s="14">
        <v>19.2</v>
      </c>
      <c r="C252" s="14">
        <v>18.5</v>
      </c>
      <c r="D252" s="14">
        <v>12.9</v>
      </c>
      <c r="E252" s="14"/>
      <c r="F252" s="14"/>
      <c r="H252" s="14" t="s">
        <v>68</v>
      </c>
      <c r="I252" s="14">
        <v>16.7</v>
      </c>
      <c r="J252" s="14">
        <v>7.6</v>
      </c>
      <c r="K252" s="14">
        <v>7.8</v>
      </c>
      <c r="L252" s="14"/>
      <c r="M252" s="14"/>
      <c r="O252" s="14" t="s">
        <v>68</v>
      </c>
      <c r="P252" s="14">
        <v>13.6</v>
      </c>
      <c r="Q252" s="14">
        <v>12.7</v>
      </c>
      <c r="R252" s="14">
        <v>15.4</v>
      </c>
      <c r="S252" s="14"/>
      <c r="T252" s="14"/>
      <c r="V252" s="14" t="s">
        <v>68</v>
      </c>
      <c r="W252" s="14">
        <v>23.2</v>
      </c>
      <c r="X252" s="14">
        <v>29.1</v>
      </c>
      <c r="Y252" s="14">
        <v>32.9</v>
      </c>
      <c r="Z252" s="14"/>
      <c r="AA252" s="14"/>
      <c r="AC252" s="14" t="s">
        <v>68</v>
      </c>
      <c r="AD252" s="14">
        <v>13.5</v>
      </c>
      <c r="AE252" s="14">
        <v>14.2</v>
      </c>
      <c r="AF252" s="14">
        <v>18.899999999999999</v>
      </c>
      <c r="AG252" s="14"/>
      <c r="AH252" s="14"/>
      <c r="AJ252" s="14" t="s">
        <v>68</v>
      </c>
      <c r="AK252" s="14">
        <v>4.7</v>
      </c>
      <c r="AL252" s="14">
        <v>5.5</v>
      </c>
      <c r="AM252" s="14">
        <v>4.5</v>
      </c>
      <c r="AN252" s="14"/>
      <c r="AO252" s="14"/>
      <c r="AQ252" s="14" t="s">
        <v>68</v>
      </c>
      <c r="AR252" s="14">
        <v>8.1</v>
      </c>
      <c r="AS252" s="14">
        <v>13.4</v>
      </c>
      <c r="AT252" s="14">
        <v>30.4</v>
      </c>
      <c r="AU252" s="14"/>
      <c r="AV252" s="14"/>
      <c r="AX252" s="14" t="s">
        <v>68</v>
      </c>
      <c r="AY252" s="15">
        <v>14.2</v>
      </c>
      <c r="AZ252" s="9">
        <v>30</v>
      </c>
      <c r="BA252" s="15">
        <v>37.200000000000003</v>
      </c>
      <c r="BB252" s="15"/>
      <c r="BC252" s="9"/>
      <c r="BE252" s="14" t="s">
        <v>68</v>
      </c>
      <c r="BF252" s="15">
        <v>16.8</v>
      </c>
      <c r="BG252" s="9">
        <v>16.7</v>
      </c>
      <c r="BH252" s="57">
        <v>23.4</v>
      </c>
      <c r="BI252" s="15"/>
      <c r="BJ252" s="9"/>
      <c r="BL252" s="14" t="s">
        <v>68</v>
      </c>
      <c r="BM252" s="15">
        <v>3.5</v>
      </c>
      <c r="BN252" s="15">
        <v>2.7</v>
      </c>
      <c r="BO252" s="15">
        <v>4.3</v>
      </c>
      <c r="BP252" s="15"/>
      <c r="BQ252" s="15"/>
    </row>
    <row r="253" spans="1:69" x14ac:dyDescent="0.3">
      <c r="A253" s="14" t="s">
        <v>69</v>
      </c>
      <c r="B253" s="14">
        <v>20.5</v>
      </c>
      <c r="C253" s="14">
        <v>16.5</v>
      </c>
      <c r="D253" s="14">
        <v>11.9</v>
      </c>
      <c r="E253" s="14"/>
      <c r="F253" s="14"/>
      <c r="H253" s="14" t="s">
        <v>69</v>
      </c>
      <c r="I253" s="14">
        <v>12.4</v>
      </c>
      <c r="J253" s="14">
        <v>7.9</v>
      </c>
      <c r="K253" s="14">
        <v>6.5</v>
      </c>
      <c r="L253" s="14"/>
      <c r="M253" s="14"/>
      <c r="O253" s="14" t="s">
        <v>69</v>
      </c>
      <c r="P253" s="14">
        <v>13.2</v>
      </c>
      <c r="Q253" s="14">
        <v>8.6999999999999993</v>
      </c>
      <c r="R253" s="14">
        <v>18.399999999999999</v>
      </c>
      <c r="S253" s="14"/>
      <c r="T253" s="14"/>
      <c r="V253" s="14" t="s">
        <v>69</v>
      </c>
      <c r="W253" s="14">
        <v>14.9</v>
      </c>
      <c r="X253" s="14">
        <v>27.7</v>
      </c>
      <c r="Y253" s="14">
        <v>34.700000000000003</v>
      </c>
      <c r="Z253" s="14"/>
      <c r="AA253" s="14"/>
      <c r="AC253" s="14" t="s">
        <v>69</v>
      </c>
      <c r="AD253" s="14">
        <v>15.5</v>
      </c>
      <c r="AE253" s="14">
        <v>13.6</v>
      </c>
      <c r="AF253" s="14">
        <v>14.3</v>
      </c>
      <c r="AG253" s="14"/>
      <c r="AH253" s="14"/>
      <c r="AJ253" s="14" t="s">
        <v>69</v>
      </c>
      <c r="AK253" s="14">
        <v>4.5</v>
      </c>
      <c r="AL253" s="14">
        <v>4.7</v>
      </c>
      <c r="AM253" s="14">
        <v>4.7</v>
      </c>
      <c r="AN253" s="14"/>
      <c r="AO253" s="14"/>
      <c r="AQ253" s="14" t="s">
        <v>69</v>
      </c>
      <c r="AR253" s="14">
        <v>25.1</v>
      </c>
      <c r="AS253" s="14">
        <v>23.7</v>
      </c>
      <c r="AT253" s="14">
        <v>33.1</v>
      </c>
      <c r="AU253" s="14"/>
      <c r="AV253" s="14"/>
      <c r="AX253" s="14" t="s">
        <v>69</v>
      </c>
      <c r="AY253" s="15">
        <v>32.799999999999997</v>
      </c>
      <c r="AZ253" s="9">
        <v>31.9</v>
      </c>
      <c r="BA253" s="15">
        <v>34.200000000000003</v>
      </c>
      <c r="BB253" s="15"/>
      <c r="BC253" s="9"/>
      <c r="BE253" s="14" t="s">
        <v>69</v>
      </c>
      <c r="BF253" s="15">
        <v>22.4</v>
      </c>
      <c r="BG253" s="9">
        <v>25.1</v>
      </c>
      <c r="BH253" s="57">
        <v>18.3</v>
      </c>
      <c r="BI253" s="15"/>
      <c r="BJ253" s="9"/>
      <c r="BL253" s="14" t="s">
        <v>69</v>
      </c>
      <c r="BM253" s="15">
        <v>3.5</v>
      </c>
      <c r="BN253" s="15">
        <v>2.9</v>
      </c>
      <c r="BO253" s="15">
        <v>2.8</v>
      </c>
      <c r="BP253" s="15"/>
      <c r="BQ253" s="15"/>
    </row>
    <row r="254" spans="1:69" x14ac:dyDescent="0.3">
      <c r="A254" s="14" t="s">
        <v>71</v>
      </c>
      <c r="B254" s="14">
        <v>15.8</v>
      </c>
      <c r="C254" s="14">
        <v>16.899999999999999</v>
      </c>
      <c r="D254" s="14">
        <v>11.5</v>
      </c>
      <c r="E254" s="14"/>
      <c r="F254" s="14"/>
      <c r="H254" s="14" t="s">
        <v>71</v>
      </c>
      <c r="I254" s="14">
        <v>11.3</v>
      </c>
      <c r="J254" s="14">
        <v>9.8000000000000007</v>
      </c>
      <c r="K254" s="14">
        <v>8.6999999999999993</v>
      </c>
      <c r="L254" s="14"/>
      <c r="M254" s="14"/>
      <c r="O254" s="14" t="s">
        <v>71</v>
      </c>
      <c r="P254" s="14">
        <v>11.4</v>
      </c>
      <c r="Q254" s="14">
        <v>11.2</v>
      </c>
      <c r="R254" s="14">
        <v>18.2</v>
      </c>
      <c r="S254" s="14"/>
      <c r="T254" s="14"/>
      <c r="V254" s="14" t="s">
        <v>71</v>
      </c>
      <c r="W254" s="14">
        <v>28.2</v>
      </c>
      <c r="X254" s="14">
        <v>27.7</v>
      </c>
      <c r="Y254" s="14">
        <v>42.3</v>
      </c>
      <c r="Z254" s="14"/>
      <c r="AA254" s="14"/>
      <c r="AC254" s="14" t="s">
        <v>71</v>
      </c>
      <c r="AD254" s="14">
        <v>15.6</v>
      </c>
      <c r="AE254" s="14">
        <v>14.9</v>
      </c>
      <c r="AF254" s="14">
        <v>14.7</v>
      </c>
      <c r="AG254" s="14"/>
      <c r="AH254" s="14"/>
      <c r="AJ254" s="14" t="s">
        <v>71</v>
      </c>
      <c r="AK254" s="14">
        <v>6.7</v>
      </c>
      <c r="AL254" s="14">
        <v>4.8</v>
      </c>
      <c r="AM254" s="14">
        <v>6.3</v>
      </c>
      <c r="AN254" s="14"/>
      <c r="AO254" s="14"/>
      <c r="AQ254" s="14" t="s">
        <v>71</v>
      </c>
      <c r="AR254" s="14">
        <v>25.6</v>
      </c>
      <c r="AS254" s="14">
        <v>28.8</v>
      </c>
      <c r="AT254" s="14">
        <v>28.8</v>
      </c>
      <c r="AU254" s="14"/>
      <c r="AV254" s="14"/>
      <c r="AX254" s="14" t="s">
        <v>71</v>
      </c>
      <c r="AY254" s="15">
        <v>32.799999999999997</v>
      </c>
      <c r="AZ254" s="9">
        <v>30.5</v>
      </c>
      <c r="BA254" s="15">
        <v>30.5</v>
      </c>
      <c r="BB254" s="15"/>
      <c r="BC254" s="9"/>
      <c r="BE254" s="14" t="s">
        <v>71</v>
      </c>
      <c r="BF254" s="15">
        <v>38.9</v>
      </c>
      <c r="BG254" s="9">
        <v>32</v>
      </c>
      <c r="BH254" s="57">
        <v>22.5</v>
      </c>
      <c r="BI254" s="15"/>
      <c r="BJ254" s="9"/>
      <c r="BL254" s="14" t="s">
        <v>71</v>
      </c>
      <c r="BM254" s="15">
        <v>3.4</v>
      </c>
      <c r="BN254" s="15">
        <v>3.8</v>
      </c>
      <c r="BO254" s="15">
        <v>3.7</v>
      </c>
      <c r="BP254" s="15"/>
      <c r="BQ254" s="15"/>
    </row>
    <row r="255" spans="1:69" x14ac:dyDescent="0.3">
      <c r="A255" s="14" t="s">
        <v>72</v>
      </c>
      <c r="B255" s="14">
        <v>13.5</v>
      </c>
      <c r="C255" s="14">
        <v>11.2</v>
      </c>
      <c r="D255" s="14">
        <v>10.9</v>
      </c>
      <c r="E255" s="14"/>
      <c r="F255" s="14"/>
      <c r="H255" s="14" t="s">
        <v>72</v>
      </c>
      <c r="I255" s="14">
        <v>18.3</v>
      </c>
      <c r="J255" s="10">
        <v>5</v>
      </c>
      <c r="K255" s="14">
        <v>9.3000000000000007</v>
      </c>
      <c r="L255" s="14"/>
      <c r="M255" s="10"/>
      <c r="O255" s="14" t="s">
        <v>72</v>
      </c>
      <c r="P255" s="14">
        <v>13.5</v>
      </c>
      <c r="Q255" s="14">
        <v>12.4</v>
      </c>
      <c r="R255" s="14">
        <v>18.5</v>
      </c>
      <c r="S255" s="14"/>
      <c r="T255" s="14"/>
      <c r="V255" s="14" t="s">
        <v>72</v>
      </c>
      <c r="W255" s="14">
        <v>29.4</v>
      </c>
      <c r="X255" s="14">
        <v>27.7</v>
      </c>
      <c r="Y255" s="14">
        <v>35.700000000000003</v>
      </c>
      <c r="Z255" s="14"/>
      <c r="AA255" s="14"/>
      <c r="AC255" s="14" t="s">
        <v>72</v>
      </c>
      <c r="AD255" s="14">
        <v>14.5</v>
      </c>
      <c r="AE255" s="14">
        <v>13.9</v>
      </c>
      <c r="AF255" s="14">
        <v>16.600000000000001</v>
      </c>
      <c r="AG255" s="14"/>
      <c r="AH255" s="14"/>
      <c r="AJ255" s="14" t="s">
        <v>72</v>
      </c>
      <c r="AK255" s="14">
        <v>5.6</v>
      </c>
      <c r="AL255" s="14">
        <v>4.3</v>
      </c>
      <c r="AM255" s="14">
        <v>8.1999999999999993</v>
      </c>
      <c r="AN255" s="14"/>
      <c r="AO255" s="14"/>
      <c r="AQ255" s="14" t="s">
        <v>72</v>
      </c>
      <c r="AR255" s="14">
        <v>45.2</v>
      </c>
      <c r="AS255" s="14">
        <v>41.3</v>
      </c>
      <c r="AT255" s="14">
        <v>46.9</v>
      </c>
      <c r="AU255" s="14"/>
      <c r="AV255" s="14"/>
      <c r="AX255" s="14" t="s">
        <v>72</v>
      </c>
      <c r="AY255" s="15">
        <v>36.200000000000003</v>
      </c>
      <c r="AZ255" s="9">
        <v>35.9</v>
      </c>
      <c r="BA255" s="15">
        <v>26.2</v>
      </c>
      <c r="BB255" s="15"/>
      <c r="BC255" s="9"/>
      <c r="BE255" s="14" t="s">
        <v>72</v>
      </c>
      <c r="BF255" s="15">
        <v>15.2</v>
      </c>
      <c r="BG255" s="9">
        <v>18.8</v>
      </c>
      <c r="BH255" s="57">
        <v>15.4</v>
      </c>
      <c r="BI255" s="15"/>
      <c r="BJ255" s="9"/>
      <c r="BL255" s="14" t="s">
        <v>72</v>
      </c>
      <c r="BM255" s="15">
        <v>4.4000000000000004</v>
      </c>
      <c r="BN255" s="15">
        <v>3.4</v>
      </c>
      <c r="BO255" s="15">
        <v>2.9</v>
      </c>
      <c r="BP255" s="15"/>
      <c r="BQ255" s="15"/>
    </row>
    <row r="256" spans="1:69" x14ac:dyDescent="0.3">
      <c r="A256" s="14" t="s">
        <v>60</v>
      </c>
      <c r="B256" s="14">
        <v>13.2</v>
      </c>
      <c r="C256" s="14">
        <v>10.6</v>
      </c>
      <c r="D256" s="14">
        <v>9.9</v>
      </c>
      <c r="E256" s="14"/>
      <c r="F256" s="14"/>
      <c r="H256" s="14" t="s">
        <v>60</v>
      </c>
      <c r="I256" s="14">
        <v>11.3</v>
      </c>
      <c r="J256" s="14">
        <v>7.4</v>
      </c>
      <c r="K256" s="14">
        <v>7.8</v>
      </c>
      <c r="L256" s="14"/>
      <c r="M256" s="14"/>
      <c r="O256" s="14" t="s">
        <v>60</v>
      </c>
      <c r="P256" s="14">
        <v>11.1</v>
      </c>
      <c r="Q256" s="14">
        <v>12.3</v>
      </c>
      <c r="R256" s="14">
        <v>13.3</v>
      </c>
      <c r="S256" s="14"/>
      <c r="T256" s="14"/>
      <c r="V256" s="14" t="s">
        <v>60</v>
      </c>
      <c r="W256" s="14">
        <v>18.3</v>
      </c>
      <c r="X256" s="14">
        <v>36.5</v>
      </c>
      <c r="Y256" s="14">
        <v>28.1</v>
      </c>
      <c r="Z256" s="14"/>
      <c r="AA256" s="14"/>
      <c r="AC256" s="14" t="s">
        <v>60</v>
      </c>
      <c r="AD256" s="14">
        <v>17.3</v>
      </c>
      <c r="AE256" s="162" t="s">
        <v>152</v>
      </c>
      <c r="AF256" s="14">
        <v>16.8</v>
      </c>
      <c r="AG256" s="14"/>
      <c r="AH256" s="162"/>
      <c r="AJ256" s="14" t="s">
        <v>60</v>
      </c>
      <c r="AK256" s="14">
        <v>4.8</v>
      </c>
      <c r="AL256" s="14">
        <v>5.0999999999999996</v>
      </c>
      <c r="AM256" s="14">
        <v>7.7</v>
      </c>
      <c r="AN256" s="14"/>
      <c r="AO256" s="14"/>
      <c r="AQ256" s="14" t="s">
        <v>60</v>
      </c>
      <c r="AR256" s="14">
        <v>23.1</v>
      </c>
      <c r="AS256" s="14">
        <v>43.6</v>
      </c>
      <c r="AT256" s="14">
        <v>36.200000000000003</v>
      </c>
      <c r="AU256" s="14"/>
      <c r="AV256" s="14"/>
      <c r="AX256" s="14" t="s">
        <v>60</v>
      </c>
      <c r="AY256" s="15">
        <v>24.6</v>
      </c>
      <c r="AZ256" s="15">
        <v>35.9</v>
      </c>
      <c r="BA256" s="15">
        <v>31.8</v>
      </c>
      <c r="BB256" s="15"/>
      <c r="BC256" s="15"/>
      <c r="BE256" s="14" t="s">
        <v>60</v>
      </c>
      <c r="BF256" s="15">
        <v>17.8</v>
      </c>
      <c r="BG256" s="15">
        <v>16.5</v>
      </c>
      <c r="BH256" s="57">
        <v>13.8</v>
      </c>
      <c r="BI256" s="15"/>
      <c r="BJ256" s="15"/>
      <c r="BL256" s="14" t="s">
        <v>60</v>
      </c>
      <c r="BM256" s="15">
        <v>3.6</v>
      </c>
      <c r="BN256" s="15">
        <v>2.9</v>
      </c>
      <c r="BO256" s="15">
        <v>2.8</v>
      </c>
      <c r="BP256" s="15"/>
      <c r="BQ256" s="15"/>
    </row>
    <row r="257" spans="1:69" x14ac:dyDescent="0.3">
      <c r="A257" s="14" t="s">
        <v>61</v>
      </c>
      <c r="B257" s="14">
        <v>16.899999999999999</v>
      </c>
      <c r="C257" s="14">
        <v>9.4</v>
      </c>
      <c r="D257" s="14">
        <v>11.5</v>
      </c>
      <c r="E257" s="14"/>
      <c r="F257" s="14"/>
      <c r="H257" s="14" t="s">
        <v>61</v>
      </c>
      <c r="I257" s="14">
        <v>13.2</v>
      </c>
      <c r="J257" s="162" t="s">
        <v>149</v>
      </c>
      <c r="K257" s="14">
        <v>8.9</v>
      </c>
      <c r="L257" s="14"/>
      <c r="M257" s="162"/>
      <c r="O257" s="14" t="s">
        <v>61</v>
      </c>
      <c r="P257" s="10">
        <v>11</v>
      </c>
      <c r="Q257" s="14">
        <v>9.4</v>
      </c>
      <c r="R257" s="14">
        <v>13.5</v>
      </c>
      <c r="S257" s="10"/>
      <c r="T257" s="14"/>
      <c r="V257" s="14" t="s">
        <v>61</v>
      </c>
      <c r="W257" s="14">
        <v>22.3</v>
      </c>
      <c r="X257" s="14">
        <v>36.799999999999997</v>
      </c>
      <c r="Y257" s="14">
        <v>42.4</v>
      </c>
      <c r="Z257" s="14"/>
      <c r="AA257" s="14"/>
      <c r="AC257" s="14" t="s">
        <v>61</v>
      </c>
      <c r="AD257" s="14">
        <v>18.600000000000001</v>
      </c>
      <c r="AE257" s="14">
        <v>21.3</v>
      </c>
      <c r="AF257" s="14">
        <v>20.6</v>
      </c>
      <c r="AG257" s="14"/>
      <c r="AH257" s="14"/>
      <c r="AJ257" s="14" t="s">
        <v>61</v>
      </c>
      <c r="AK257" s="10">
        <v>5</v>
      </c>
      <c r="AL257" s="14">
        <v>5.0999999999999996</v>
      </c>
      <c r="AM257" s="14">
        <v>8.8000000000000007</v>
      </c>
      <c r="AN257" s="10"/>
      <c r="AO257" s="14"/>
      <c r="AQ257" s="14" t="s">
        <v>61</v>
      </c>
      <c r="AR257" s="14">
        <v>24.9</v>
      </c>
      <c r="AS257" s="14" t="s">
        <v>154</v>
      </c>
      <c r="AT257" s="14">
        <v>27.8</v>
      </c>
      <c r="AU257" s="14"/>
      <c r="AV257" s="14"/>
      <c r="AX257" s="14" t="s">
        <v>61</v>
      </c>
      <c r="AY257" s="15">
        <v>26.8</v>
      </c>
      <c r="AZ257" s="15" t="s">
        <v>155</v>
      </c>
      <c r="BA257" s="15">
        <v>32.4</v>
      </c>
      <c r="BB257" s="15"/>
      <c r="BC257" s="15"/>
      <c r="BE257" s="14" t="s">
        <v>61</v>
      </c>
      <c r="BF257" s="15">
        <v>15.9</v>
      </c>
      <c r="BG257" s="163" t="s">
        <v>150</v>
      </c>
      <c r="BH257" s="57">
        <v>12.9</v>
      </c>
      <c r="BI257" s="15"/>
      <c r="BJ257" s="163"/>
      <c r="BL257" s="14" t="s">
        <v>61</v>
      </c>
      <c r="BM257" s="15">
        <v>2.2999999999999998</v>
      </c>
      <c r="BN257" s="15">
        <v>3.1</v>
      </c>
      <c r="BO257" s="163" t="s">
        <v>166</v>
      </c>
      <c r="BP257" s="15"/>
      <c r="BQ257" s="15"/>
    </row>
    <row r="258" spans="1:69" x14ac:dyDescent="0.3">
      <c r="A258" s="14" t="s">
        <v>62</v>
      </c>
      <c r="B258" s="6">
        <v>13.5</v>
      </c>
      <c r="C258" s="6">
        <v>7.3</v>
      </c>
      <c r="H258" s="14" t="s">
        <v>62</v>
      </c>
      <c r="I258" s="6">
        <v>13.9</v>
      </c>
      <c r="J258" s="6">
        <v>8.1999999999999993</v>
      </c>
      <c r="O258" s="14" t="s">
        <v>62</v>
      </c>
      <c r="P258" s="6">
        <v>8.8000000000000007</v>
      </c>
      <c r="Q258" s="6">
        <v>8.6</v>
      </c>
      <c r="V258" s="14" t="s">
        <v>62</v>
      </c>
      <c r="W258" s="14">
        <v>20.3</v>
      </c>
      <c r="X258" s="14" t="s">
        <v>151</v>
      </c>
      <c r="Y258" s="14"/>
      <c r="Z258" s="14"/>
      <c r="AA258" s="14"/>
      <c r="AC258" s="14" t="s">
        <v>62</v>
      </c>
      <c r="AD258" s="14">
        <v>11.9</v>
      </c>
      <c r="AE258" s="14">
        <v>23.5</v>
      </c>
      <c r="AF258" s="14"/>
      <c r="AG258" s="14"/>
      <c r="AH258" s="14"/>
      <c r="AJ258" s="14" t="s">
        <v>62</v>
      </c>
      <c r="AK258" s="14">
        <v>3.7</v>
      </c>
      <c r="AL258" s="162" t="s">
        <v>153</v>
      </c>
      <c r="AM258" s="14"/>
      <c r="AN258" s="14"/>
      <c r="AO258" s="162"/>
      <c r="AQ258" s="14" t="s">
        <v>62</v>
      </c>
      <c r="AR258" s="14">
        <v>17.600000000000001</v>
      </c>
      <c r="AS258" s="14">
        <v>53.6</v>
      </c>
      <c r="AT258" s="14"/>
      <c r="AU258" s="14"/>
      <c r="AV258" s="14"/>
      <c r="AX258" s="14" t="s">
        <v>62</v>
      </c>
      <c r="AY258" s="9">
        <v>21</v>
      </c>
      <c r="AZ258" s="15">
        <v>39.200000000000003</v>
      </c>
      <c r="BA258" s="15"/>
      <c r="BB258" s="9"/>
      <c r="BC258" s="15"/>
      <c r="BE258" s="14" t="s">
        <v>62</v>
      </c>
      <c r="BF258" s="169">
        <v>15.9</v>
      </c>
      <c r="BG258" s="169">
        <v>19.7</v>
      </c>
      <c r="BH258" s="168"/>
      <c r="BI258" s="169"/>
      <c r="BJ258" s="169"/>
      <c r="BL258" s="14" t="s">
        <v>62</v>
      </c>
      <c r="BM258" s="15">
        <v>2.4</v>
      </c>
      <c r="BN258" s="15">
        <v>3.1</v>
      </c>
      <c r="BO258" s="15"/>
      <c r="BP258" s="15"/>
      <c r="BQ258" s="15"/>
    </row>
    <row r="259" spans="1:69" x14ac:dyDescent="0.3">
      <c r="A259" s="14" t="s">
        <v>63</v>
      </c>
      <c r="B259" s="6">
        <v>11.3</v>
      </c>
      <c r="C259" s="6">
        <v>12.8</v>
      </c>
      <c r="H259" s="14" t="s">
        <v>63</v>
      </c>
      <c r="I259" s="6">
        <v>10.1</v>
      </c>
      <c r="J259" s="170" t="s">
        <v>153</v>
      </c>
      <c r="M259" s="170"/>
      <c r="O259" s="14" t="s">
        <v>63</v>
      </c>
      <c r="P259" s="6">
        <v>9.6</v>
      </c>
      <c r="Q259" s="6">
        <v>9.9</v>
      </c>
      <c r="V259" s="14" t="s">
        <v>63</v>
      </c>
      <c r="W259" s="6">
        <v>15.7</v>
      </c>
      <c r="X259" s="6">
        <v>34.9</v>
      </c>
      <c r="AC259" s="14" t="s">
        <v>63</v>
      </c>
      <c r="AD259" s="6">
        <v>10.8</v>
      </c>
      <c r="AE259" s="170" t="s">
        <v>156</v>
      </c>
      <c r="AH259" s="170"/>
      <c r="AJ259" s="14" t="s">
        <v>63</v>
      </c>
      <c r="AK259" s="6">
        <v>3.8</v>
      </c>
      <c r="AL259" s="170" t="s">
        <v>157</v>
      </c>
      <c r="AQ259" s="14" t="s">
        <v>63</v>
      </c>
      <c r="AR259" s="6">
        <v>16.899999999999999</v>
      </c>
      <c r="AS259" s="6">
        <v>32.9</v>
      </c>
      <c r="AX259" s="14" t="s">
        <v>63</v>
      </c>
      <c r="AY259" s="15">
        <v>19.399999999999999</v>
      </c>
      <c r="AZ259" s="15">
        <v>32.5</v>
      </c>
      <c r="BA259" s="15"/>
      <c r="BB259" s="15"/>
      <c r="BC259" s="15"/>
      <c r="BE259" s="14" t="s">
        <v>63</v>
      </c>
      <c r="BF259" s="15">
        <v>10.4</v>
      </c>
      <c r="BG259" s="15">
        <v>19.8</v>
      </c>
      <c r="BH259" s="57"/>
      <c r="BI259" s="15"/>
      <c r="BJ259" s="15"/>
      <c r="BL259" s="14" t="s">
        <v>63</v>
      </c>
      <c r="BM259" s="15">
        <v>2.2999999999999998</v>
      </c>
      <c r="BN259" s="15">
        <v>2.4</v>
      </c>
      <c r="BO259" s="15"/>
      <c r="BP259" s="15"/>
      <c r="BQ259" s="15"/>
    </row>
    <row r="260" spans="1:69" x14ac:dyDescent="0.3">
      <c r="A260" s="14" t="s">
        <v>64</v>
      </c>
      <c r="B260" s="6">
        <v>11.7</v>
      </c>
      <c r="C260" s="6">
        <v>13.5</v>
      </c>
      <c r="H260" s="14" t="s">
        <v>64</v>
      </c>
      <c r="I260" s="6">
        <v>9.5</v>
      </c>
      <c r="J260" s="6">
        <v>4.5999999999999996</v>
      </c>
      <c r="O260" s="14" t="s">
        <v>64</v>
      </c>
      <c r="P260" s="6">
        <v>8.1</v>
      </c>
      <c r="Q260" s="6">
        <v>10.6</v>
      </c>
      <c r="V260" s="14" t="s">
        <v>64</v>
      </c>
      <c r="W260" s="6">
        <v>16.5</v>
      </c>
      <c r="X260" s="6">
        <v>19.600000000000001</v>
      </c>
      <c r="AC260" s="14" t="s">
        <v>64</v>
      </c>
      <c r="AD260" s="6">
        <v>9.8000000000000007</v>
      </c>
      <c r="AE260" s="6">
        <v>13.5</v>
      </c>
      <c r="AF260" s="150"/>
      <c r="AJ260" s="14" t="s">
        <v>64</v>
      </c>
      <c r="AK260" s="6">
        <v>3.6</v>
      </c>
      <c r="AL260" s="6">
        <v>3.4</v>
      </c>
      <c r="AQ260" s="14" t="s">
        <v>64</v>
      </c>
      <c r="AR260" s="6">
        <v>13.8</v>
      </c>
      <c r="AS260" s="6">
        <v>38.700000000000003</v>
      </c>
      <c r="AX260" s="14" t="s">
        <v>64</v>
      </c>
      <c r="AY260" s="15">
        <v>17.8</v>
      </c>
      <c r="AZ260" s="15">
        <v>25.4</v>
      </c>
      <c r="BA260" s="15"/>
      <c r="BB260" s="15"/>
      <c r="BC260" s="15"/>
      <c r="BE260" s="14" t="s">
        <v>64</v>
      </c>
      <c r="BF260" s="9">
        <v>16</v>
      </c>
      <c r="BG260" s="15">
        <v>19.600000000000001</v>
      </c>
      <c r="BH260" s="57"/>
      <c r="BI260" s="9"/>
      <c r="BJ260" s="15"/>
      <c r="BL260" s="14" t="s">
        <v>64</v>
      </c>
      <c r="BM260" s="15">
        <v>5.0999999999999996</v>
      </c>
      <c r="BN260" s="15">
        <v>2.9</v>
      </c>
      <c r="BO260" s="15"/>
      <c r="BP260" s="15"/>
      <c r="BQ260" s="15"/>
    </row>
    <row r="261" spans="1:69" x14ac:dyDescent="0.3">
      <c r="A261" s="14" t="s">
        <v>65</v>
      </c>
      <c r="B261" s="6">
        <v>7.8</v>
      </c>
      <c r="C261" s="150">
        <v>12</v>
      </c>
      <c r="H261" s="14" t="s">
        <v>65</v>
      </c>
      <c r="I261" s="6">
        <v>8.4</v>
      </c>
      <c r="J261" s="6">
        <v>4.9000000000000004</v>
      </c>
      <c r="O261" s="14" t="s">
        <v>65</v>
      </c>
      <c r="P261" s="150">
        <v>8</v>
      </c>
      <c r="Q261" s="6">
        <v>11.2</v>
      </c>
      <c r="S261" s="150"/>
      <c r="V261" s="14" t="s">
        <v>65</v>
      </c>
      <c r="W261" s="6">
        <v>22.1</v>
      </c>
      <c r="X261" s="150">
        <v>39</v>
      </c>
      <c r="AC261" s="14" t="s">
        <v>65</v>
      </c>
      <c r="AD261" s="6">
        <v>10.6</v>
      </c>
      <c r="AE261" s="6">
        <v>13.8</v>
      </c>
      <c r="AJ261" s="14" t="s">
        <v>65</v>
      </c>
      <c r="AK261" s="6">
        <v>4.9000000000000004</v>
      </c>
      <c r="AL261" s="150">
        <v>4</v>
      </c>
      <c r="AQ261" s="14" t="s">
        <v>65</v>
      </c>
      <c r="AR261" s="6">
        <v>20.399999999999999</v>
      </c>
      <c r="AS261" s="6">
        <v>42.4</v>
      </c>
      <c r="AX261" s="14" t="s">
        <v>65</v>
      </c>
      <c r="AY261" s="15">
        <v>33.1</v>
      </c>
      <c r="AZ261" s="15">
        <v>37.700000000000003</v>
      </c>
      <c r="BA261" s="15"/>
      <c r="BB261" s="15"/>
      <c r="BC261" s="15"/>
      <c r="BE261" s="14" t="s">
        <v>65</v>
      </c>
      <c r="BF261" s="15">
        <v>49.3</v>
      </c>
      <c r="BG261" s="15">
        <v>42.5</v>
      </c>
      <c r="BH261" s="57"/>
      <c r="BI261" s="15"/>
      <c r="BJ261" s="15"/>
      <c r="BL261" s="14" t="s">
        <v>65</v>
      </c>
      <c r="BM261" s="15">
        <v>4.8</v>
      </c>
      <c r="BN261" s="9">
        <v>3</v>
      </c>
      <c r="BO261" s="15"/>
      <c r="BP261" s="15"/>
      <c r="BQ261" s="15"/>
    </row>
    <row r="262" spans="1:69" x14ac:dyDescent="0.3">
      <c r="A262" s="11" t="s">
        <v>8</v>
      </c>
      <c r="B262" s="11">
        <v>14.9</v>
      </c>
      <c r="C262" s="11">
        <v>13.1</v>
      </c>
      <c r="D262" s="11">
        <v>14.2</v>
      </c>
      <c r="E262" s="11"/>
      <c r="F262" s="11"/>
      <c r="H262" s="11" t="s">
        <v>8</v>
      </c>
      <c r="I262" s="11">
        <v>12.5</v>
      </c>
      <c r="J262" s="12">
        <v>12</v>
      </c>
      <c r="K262" s="12">
        <v>7</v>
      </c>
      <c r="L262" s="11"/>
      <c r="M262" s="11"/>
      <c r="O262" s="11" t="s">
        <v>8</v>
      </c>
      <c r="P262" s="12">
        <v>12</v>
      </c>
      <c r="Q262" s="11">
        <v>10.199999999999999</v>
      </c>
      <c r="R262" s="11">
        <v>10.9</v>
      </c>
      <c r="S262" s="11"/>
      <c r="T262" s="11"/>
      <c r="V262" s="11" t="s">
        <v>8</v>
      </c>
      <c r="W262" s="11">
        <v>21.8</v>
      </c>
      <c r="X262" s="11">
        <v>30.8</v>
      </c>
      <c r="Y262" s="11">
        <v>31.9</v>
      </c>
      <c r="Z262" s="11"/>
      <c r="AA262" s="11"/>
      <c r="AC262" s="11" t="s">
        <v>8</v>
      </c>
      <c r="AD262" s="11">
        <v>14.9</v>
      </c>
      <c r="AE262" s="11">
        <v>15.4</v>
      </c>
      <c r="AF262" s="11">
        <v>18.2</v>
      </c>
      <c r="AG262" s="11"/>
      <c r="AH262" s="11"/>
      <c r="AJ262" s="11" t="s">
        <v>8</v>
      </c>
      <c r="AK262" s="12">
        <v>5</v>
      </c>
      <c r="AL262" s="11">
        <v>4.5999999999999996</v>
      </c>
      <c r="AM262" s="11">
        <v>4.2</v>
      </c>
      <c r="AN262" s="12"/>
      <c r="AO262" s="11"/>
      <c r="AQ262" s="11" t="s">
        <v>8</v>
      </c>
      <c r="AR262" s="11">
        <v>20.2</v>
      </c>
      <c r="AS262" s="11">
        <v>31.2</v>
      </c>
      <c r="AT262" s="11">
        <v>29.3</v>
      </c>
      <c r="AU262" s="11"/>
      <c r="AV262" s="11"/>
      <c r="AX262" s="11" t="s">
        <v>8</v>
      </c>
      <c r="AY262" s="11">
        <v>22.4</v>
      </c>
      <c r="AZ262" s="11">
        <v>30.2</v>
      </c>
      <c r="BA262" s="11">
        <v>31.1</v>
      </c>
      <c r="BB262" s="11"/>
      <c r="BC262" s="11"/>
      <c r="BE262" s="11" t="s">
        <v>8</v>
      </c>
      <c r="BF262" s="11">
        <v>20.3</v>
      </c>
      <c r="BG262" s="11">
        <v>20.9</v>
      </c>
      <c r="BH262" s="11">
        <v>23.7</v>
      </c>
      <c r="BI262" s="11"/>
      <c r="BJ262" s="11"/>
      <c r="BL262" s="11" t="s">
        <v>8</v>
      </c>
      <c r="BM262" s="11">
        <v>3.6</v>
      </c>
      <c r="BN262" s="12">
        <v>3</v>
      </c>
      <c r="BO262" s="11">
        <v>3.4</v>
      </c>
      <c r="BP262" s="11"/>
      <c r="BQ262" s="11"/>
    </row>
    <row r="287" spans="1:50" x14ac:dyDescent="0.3">
      <c r="A287" s="51"/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  <c r="Q287" s="51"/>
      <c r="R287" s="51"/>
      <c r="S287" s="51"/>
      <c r="T287" s="51"/>
      <c r="U287" s="51"/>
      <c r="V287" s="51"/>
      <c r="W287" s="51"/>
      <c r="X287" s="51"/>
      <c r="Y287" s="51"/>
      <c r="Z287" s="51"/>
      <c r="AA287" s="51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1"/>
      <c r="AR287" s="51"/>
      <c r="AS287" s="51"/>
      <c r="AT287" s="51"/>
      <c r="AU287" s="51"/>
      <c r="AV287" s="51"/>
      <c r="AW287" s="51"/>
    </row>
    <row r="288" spans="1:50" ht="18.75" x14ac:dyDescent="0.3">
      <c r="A288" s="183" t="s">
        <v>120</v>
      </c>
      <c r="B288" s="183"/>
      <c r="C288" s="183"/>
      <c r="D288" s="183"/>
      <c r="E288" s="183"/>
      <c r="F288" s="183"/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3"/>
      <c r="T288" s="183"/>
      <c r="U288" s="183"/>
      <c r="V288" s="183"/>
      <c r="W288" s="183"/>
      <c r="X288" s="183"/>
      <c r="Y288" s="183"/>
      <c r="Z288" s="183"/>
      <c r="AA288" s="183"/>
      <c r="AB288" s="183"/>
      <c r="AC288" s="183"/>
      <c r="AD288" s="183"/>
      <c r="AE288" s="183"/>
      <c r="AF288" s="183"/>
      <c r="AG288" s="183"/>
      <c r="AH288" s="183"/>
      <c r="AI288" s="183"/>
      <c r="AJ288" s="183"/>
      <c r="AK288" s="183"/>
      <c r="AL288" s="183"/>
      <c r="AM288" s="183"/>
      <c r="AN288" s="183"/>
      <c r="AO288" s="183"/>
      <c r="AP288" s="183"/>
      <c r="AQ288" s="183"/>
      <c r="AR288" s="183"/>
      <c r="AS288" s="183"/>
      <c r="AT288" s="183"/>
      <c r="AU288" s="183"/>
      <c r="AV288" s="183"/>
      <c r="AW288" s="183"/>
      <c r="AX288" s="183"/>
    </row>
    <row r="289" spans="1:36" s="43" customFormat="1" x14ac:dyDescent="0.3">
      <c r="A289" s="182" t="s">
        <v>121</v>
      </c>
      <c r="B289" s="182"/>
      <c r="C289" s="182"/>
      <c r="D289" s="182"/>
      <c r="E289" s="64"/>
      <c r="F289" s="146"/>
      <c r="H289" s="182" t="s">
        <v>122</v>
      </c>
      <c r="I289" s="182"/>
      <c r="J289" s="182"/>
      <c r="K289" s="182"/>
      <c r="L289" s="64"/>
      <c r="M289" s="146"/>
      <c r="O289" s="182" t="s">
        <v>36</v>
      </c>
      <c r="P289" s="182"/>
      <c r="Q289" s="182"/>
      <c r="R289" s="182"/>
      <c r="S289" s="64"/>
      <c r="T289" s="146"/>
      <c r="V289" s="182" t="s">
        <v>38</v>
      </c>
      <c r="W289" s="182"/>
      <c r="X289" s="182"/>
      <c r="Y289" s="182"/>
      <c r="Z289" s="64"/>
      <c r="AA289" s="146"/>
      <c r="AD289" s="182" t="s">
        <v>8</v>
      </c>
      <c r="AE289" s="182"/>
      <c r="AF289" s="182"/>
      <c r="AG289" s="182"/>
      <c r="AH289" s="182"/>
      <c r="AI289" s="182"/>
    </row>
    <row r="290" spans="1:36" x14ac:dyDescent="0.3">
      <c r="A290" s="16" t="s">
        <v>7</v>
      </c>
      <c r="B290" s="16">
        <v>2017</v>
      </c>
      <c r="C290" s="16">
        <v>2018</v>
      </c>
      <c r="D290" s="16">
        <v>2019</v>
      </c>
      <c r="E290" s="16"/>
      <c r="F290" s="16"/>
      <c r="H290" s="16" t="s">
        <v>7</v>
      </c>
      <c r="I290" s="16">
        <v>2017</v>
      </c>
      <c r="J290" s="16">
        <v>2018</v>
      </c>
      <c r="K290" s="16">
        <v>2019</v>
      </c>
      <c r="L290" s="16"/>
      <c r="M290" s="16"/>
      <c r="O290" s="16" t="s">
        <v>7</v>
      </c>
      <c r="P290" s="16">
        <v>2017</v>
      </c>
      <c r="Q290" s="16">
        <v>2018</v>
      </c>
      <c r="R290" s="16">
        <v>2019</v>
      </c>
      <c r="S290" s="16"/>
      <c r="T290" s="16"/>
      <c r="V290" s="16" t="s">
        <v>7</v>
      </c>
      <c r="W290" s="16">
        <v>2017</v>
      </c>
      <c r="X290" s="16">
        <v>2018</v>
      </c>
      <c r="Y290" s="16">
        <v>2019</v>
      </c>
      <c r="Z290" s="16"/>
      <c r="AA290" s="16"/>
      <c r="AD290" s="16" t="s">
        <v>7</v>
      </c>
      <c r="AE290" s="16">
        <v>2017</v>
      </c>
      <c r="AF290" s="16">
        <v>2018</v>
      </c>
      <c r="AG290" s="16">
        <v>2019</v>
      </c>
      <c r="AH290" s="16"/>
      <c r="AI290" s="16"/>
      <c r="AJ290" s="49"/>
    </row>
    <row r="291" spans="1:36" x14ac:dyDescent="0.3">
      <c r="A291" s="14" t="s">
        <v>66</v>
      </c>
      <c r="B291" s="8">
        <v>2113</v>
      </c>
      <c r="C291" s="8">
        <v>1674</v>
      </c>
      <c r="D291" s="14">
        <v>2063</v>
      </c>
      <c r="E291" s="14"/>
      <c r="F291" s="14"/>
      <c r="H291" s="14" t="s">
        <v>66</v>
      </c>
      <c r="I291" s="14">
        <v>1124</v>
      </c>
      <c r="J291" s="14">
        <v>1003</v>
      </c>
      <c r="K291" s="14">
        <v>1354</v>
      </c>
      <c r="L291" s="14"/>
      <c r="M291" s="14"/>
      <c r="O291" s="14" t="s">
        <v>66</v>
      </c>
      <c r="P291" s="14">
        <v>0</v>
      </c>
      <c r="Q291" s="14">
        <v>98</v>
      </c>
      <c r="R291" s="14">
        <v>263</v>
      </c>
      <c r="S291" s="14"/>
      <c r="T291" s="14"/>
      <c r="V291" s="14" t="s">
        <v>66</v>
      </c>
      <c r="W291" s="14">
        <v>0</v>
      </c>
      <c r="X291" s="14">
        <v>0</v>
      </c>
      <c r="Y291" s="14">
        <v>0</v>
      </c>
      <c r="Z291" s="14"/>
      <c r="AA291" s="14"/>
      <c r="AD291" s="14" t="s">
        <v>66</v>
      </c>
      <c r="AE291" s="15">
        <f>+B291+I291+P291+W291</f>
        <v>3237</v>
      </c>
      <c r="AF291" s="15">
        <f>+C291+J291+Q291+X291</f>
        <v>2775</v>
      </c>
      <c r="AG291" s="15">
        <f>+D291+K291+R291+Y291</f>
        <v>3680</v>
      </c>
      <c r="AH291" s="15"/>
      <c r="AI291" s="15"/>
      <c r="AJ291" s="44"/>
    </row>
    <row r="292" spans="1:36" x14ac:dyDescent="0.3">
      <c r="A292" s="14" t="s">
        <v>67</v>
      </c>
      <c r="B292" s="8">
        <v>1883</v>
      </c>
      <c r="C292" s="8">
        <v>1804</v>
      </c>
      <c r="D292" s="14">
        <v>1972</v>
      </c>
      <c r="E292" s="14"/>
      <c r="F292" s="14"/>
      <c r="H292" s="14" t="s">
        <v>67</v>
      </c>
      <c r="I292" s="14">
        <v>1060</v>
      </c>
      <c r="J292" s="14">
        <v>1082</v>
      </c>
      <c r="K292" s="14">
        <v>1423</v>
      </c>
      <c r="L292" s="14"/>
      <c r="M292" s="14"/>
      <c r="O292" s="14" t="s">
        <v>67</v>
      </c>
      <c r="P292" s="14">
        <v>0</v>
      </c>
      <c r="Q292" s="14">
        <v>44</v>
      </c>
      <c r="R292" s="14">
        <v>285</v>
      </c>
      <c r="S292" s="14"/>
      <c r="T292" s="14"/>
      <c r="V292" s="14" t="s">
        <v>67</v>
      </c>
      <c r="W292" s="14">
        <v>1</v>
      </c>
      <c r="X292" s="14">
        <v>0</v>
      </c>
      <c r="Y292" s="14">
        <v>0</v>
      </c>
      <c r="Z292" s="14"/>
      <c r="AA292" s="14"/>
      <c r="AD292" s="14" t="s">
        <v>67</v>
      </c>
      <c r="AE292" s="15">
        <f t="shared" ref="AE292:AE302" si="14">+B292+I292+P292+W292</f>
        <v>2944</v>
      </c>
      <c r="AF292" s="15">
        <f t="shared" ref="AF292:AF302" si="15">+C292+J292+Q292+X292</f>
        <v>2930</v>
      </c>
      <c r="AG292" s="15">
        <f>D292+K292+R292+Y292</f>
        <v>3680</v>
      </c>
      <c r="AH292" s="15"/>
      <c r="AI292" s="15"/>
      <c r="AJ292" s="44"/>
    </row>
    <row r="293" spans="1:36" x14ac:dyDescent="0.3">
      <c r="A293" s="14" t="s">
        <v>68</v>
      </c>
      <c r="B293" s="8">
        <v>2231</v>
      </c>
      <c r="C293" s="8">
        <v>2005</v>
      </c>
      <c r="D293" s="14">
        <v>1912</v>
      </c>
      <c r="E293" s="14"/>
      <c r="F293" s="14"/>
      <c r="H293" s="14" t="s">
        <v>68</v>
      </c>
      <c r="I293" s="14">
        <v>1211</v>
      </c>
      <c r="J293" s="14">
        <v>1125</v>
      </c>
      <c r="K293" s="14">
        <v>1278</v>
      </c>
      <c r="L293" s="14"/>
      <c r="M293" s="14"/>
      <c r="O293" s="14" t="s">
        <v>68</v>
      </c>
      <c r="P293" s="14">
        <v>0</v>
      </c>
      <c r="Q293" s="14">
        <v>15</v>
      </c>
      <c r="R293" s="14">
        <v>308</v>
      </c>
      <c r="S293" s="14"/>
      <c r="T293" s="14"/>
      <c r="V293" s="14" t="s">
        <v>68</v>
      </c>
      <c r="W293" s="14">
        <v>0</v>
      </c>
      <c r="X293" s="14">
        <v>0</v>
      </c>
      <c r="Y293" s="14">
        <v>0</v>
      </c>
      <c r="Z293" s="14"/>
      <c r="AA293" s="14"/>
      <c r="AD293" s="14" t="s">
        <v>68</v>
      </c>
      <c r="AE293" s="15">
        <f t="shared" si="14"/>
        <v>3442</v>
      </c>
      <c r="AF293" s="15">
        <f t="shared" si="15"/>
        <v>3145</v>
      </c>
      <c r="AG293" s="15">
        <f>+D293+K293+R293+Y293</f>
        <v>3498</v>
      </c>
      <c r="AH293" s="15"/>
      <c r="AI293" s="15"/>
      <c r="AJ293" s="44"/>
    </row>
    <row r="294" spans="1:36" x14ac:dyDescent="0.3">
      <c r="A294" s="14" t="s">
        <v>69</v>
      </c>
      <c r="B294" s="8">
        <v>1891</v>
      </c>
      <c r="C294" s="8">
        <v>1882</v>
      </c>
      <c r="D294" s="14">
        <v>1905</v>
      </c>
      <c r="E294" s="14"/>
      <c r="F294" s="14"/>
      <c r="H294" s="14" t="s">
        <v>69</v>
      </c>
      <c r="I294" s="14">
        <v>1047</v>
      </c>
      <c r="J294" s="14">
        <v>1045</v>
      </c>
      <c r="K294" s="14">
        <v>1225</v>
      </c>
      <c r="L294" s="14"/>
      <c r="M294" s="14"/>
      <c r="O294" s="14" t="s">
        <v>69</v>
      </c>
      <c r="P294" s="14">
        <v>0</v>
      </c>
      <c r="Q294" s="14">
        <v>99</v>
      </c>
      <c r="R294" s="14">
        <v>276</v>
      </c>
      <c r="S294" s="14"/>
      <c r="T294" s="14"/>
      <c r="V294" s="14" t="s">
        <v>69</v>
      </c>
      <c r="W294" s="14">
        <v>0</v>
      </c>
      <c r="X294" s="14">
        <v>0</v>
      </c>
      <c r="Y294" s="14">
        <v>0</v>
      </c>
      <c r="Z294" s="14"/>
      <c r="AA294" s="14"/>
      <c r="AD294" s="14" t="s">
        <v>69</v>
      </c>
      <c r="AE294" s="15">
        <f t="shared" si="14"/>
        <v>2938</v>
      </c>
      <c r="AF294" s="15">
        <f t="shared" si="15"/>
        <v>3026</v>
      </c>
      <c r="AG294" s="15">
        <f>+D294+K294+R294+Y294</f>
        <v>3406</v>
      </c>
      <c r="AH294" s="15"/>
      <c r="AI294" s="15"/>
      <c r="AJ294" s="44"/>
    </row>
    <row r="295" spans="1:36" x14ac:dyDescent="0.3">
      <c r="A295" s="14" t="s">
        <v>71</v>
      </c>
      <c r="B295" s="8">
        <v>1468</v>
      </c>
      <c r="C295" s="8">
        <v>2003</v>
      </c>
      <c r="D295" s="14">
        <v>2204</v>
      </c>
      <c r="E295" s="14"/>
      <c r="F295" s="14"/>
      <c r="H295" s="14" t="s">
        <v>71</v>
      </c>
      <c r="I295" s="14">
        <v>1199</v>
      </c>
      <c r="J295" s="14">
        <v>1190</v>
      </c>
      <c r="K295" s="14">
        <v>1496</v>
      </c>
      <c r="L295" s="14"/>
      <c r="M295" s="14"/>
      <c r="O295" s="14" t="s">
        <v>71</v>
      </c>
      <c r="P295" s="14">
        <v>0</v>
      </c>
      <c r="Q295" s="14">
        <v>210</v>
      </c>
      <c r="R295" s="14">
        <v>267</v>
      </c>
      <c r="S295" s="14"/>
      <c r="T295" s="14"/>
      <c r="V295" s="14" t="s">
        <v>71</v>
      </c>
      <c r="W295" s="14">
        <v>0</v>
      </c>
      <c r="X295" s="14">
        <v>0</v>
      </c>
      <c r="Y295" s="14">
        <v>0</v>
      </c>
      <c r="Z295" s="14"/>
      <c r="AA295" s="14"/>
      <c r="AD295" s="14" t="s">
        <v>71</v>
      </c>
      <c r="AE295" s="15">
        <f t="shared" si="14"/>
        <v>2667</v>
      </c>
      <c r="AF295" s="15">
        <f t="shared" si="15"/>
        <v>3403</v>
      </c>
      <c r="AG295" s="15">
        <f>+D295+K295+R295+Y295</f>
        <v>3967</v>
      </c>
      <c r="AH295" s="15"/>
      <c r="AI295" s="15"/>
      <c r="AJ295" s="44"/>
    </row>
    <row r="296" spans="1:36" x14ac:dyDescent="0.3">
      <c r="A296" s="14" t="s">
        <v>72</v>
      </c>
      <c r="B296" s="8">
        <v>2183</v>
      </c>
      <c r="C296" s="8">
        <v>2017</v>
      </c>
      <c r="D296" s="14">
        <v>1827</v>
      </c>
      <c r="E296" s="14"/>
      <c r="F296" s="14"/>
      <c r="H296" s="14" t="s">
        <v>72</v>
      </c>
      <c r="I296" s="14">
        <v>1046</v>
      </c>
      <c r="J296" s="14">
        <v>1194</v>
      </c>
      <c r="K296" s="14">
        <v>1080</v>
      </c>
      <c r="L296" s="14"/>
      <c r="M296" s="14"/>
      <c r="O296" s="14" t="s">
        <v>72</v>
      </c>
      <c r="P296" s="14">
        <v>0</v>
      </c>
      <c r="Q296" s="14">
        <v>210</v>
      </c>
      <c r="R296" s="14">
        <v>249</v>
      </c>
      <c r="S296" s="14"/>
      <c r="T296" s="14"/>
      <c r="V296" s="14" t="s">
        <v>72</v>
      </c>
      <c r="W296" s="14">
        <v>0</v>
      </c>
      <c r="X296" s="14">
        <v>0</v>
      </c>
      <c r="Y296" s="14">
        <v>0</v>
      </c>
      <c r="Z296" s="14"/>
      <c r="AA296" s="14"/>
      <c r="AD296" s="14" t="s">
        <v>72</v>
      </c>
      <c r="AE296" s="15">
        <f t="shared" si="14"/>
        <v>3229</v>
      </c>
      <c r="AF296" s="15">
        <f t="shared" si="15"/>
        <v>3421</v>
      </c>
      <c r="AG296" s="15">
        <f>+D296+K296+R296+Y296</f>
        <v>3156</v>
      </c>
      <c r="AH296" s="15"/>
      <c r="AI296" s="15"/>
      <c r="AJ296" s="44"/>
    </row>
    <row r="297" spans="1:36" x14ac:dyDescent="0.3">
      <c r="A297" s="14" t="s">
        <v>60</v>
      </c>
      <c r="B297" s="8">
        <v>1896</v>
      </c>
      <c r="C297" s="8">
        <v>1942</v>
      </c>
      <c r="D297" s="14">
        <v>2075</v>
      </c>
      <c r="E297" s="14"/>
      <c r="F297" s="14"/>
      <c r="H297" s="14" t="s">
        <v>60</v>
      </c>
      <c r="I297" s="14">
        <v>1028</v>
      </c>
      <c r="J297" s="14">
        <v>1272</v>
      </c>
      <c r="K297" s="14">
        <v>1287</v>
      </c>
      <c r="L297" s="14"/>
      <c r="M297" s="14"/>
      <c r="O297" s="14" t="s">
        <v>60</v>
      </c>
      <c r="P297" s="14">
        <v>0</v>
      </c>
      <c r="Q297" s="14">
        <v>182</v>
      </c>
      <c r="R297" s="14">
        <v>360</v>
      </c>
      <c r="S297" s="14"/>
      <c r="T297" s="14"/>
      <c r="V297" s="14" t="s">
        <v>60</v>
      </c>
      <c r="W297" s="14">
        <v>0</v>
      </c>
      <c r="X297" s="14">
        <v>0</v>
      </c>
      <c r="Y297" s="14">
        <v>0</v>
      </c>
      <c r="Z297" s="14"/>
      <c r="AA297" s="14"/>
      <c r="AD297" s="14" t="s">
        <v>60</v>
      </c>
      <c r="AE297" s="15">
        <f t="shared" si="14"/>
        <v>2924</v>
      </c>
      <c r="AF297" s="15">
        <f t="shared" si="15"/>
        <v>3396</v>
      </c>
      <c r="AG297" s="15">
        <f>D297+K297+R297+Y297</f>
        <v>3722</v>
      </c>
      <c r="AH297" s="15"/>
      <c r="AI297" s="15"/>
      <c r="AJ297" s="44"/>
    </row>
    <row r="298" spans="1:36" x14ac:dyDescent="0.3">
      <c r="A298" s="14" t="s">
        <v>61</v>
      </c>
      <c r="B298" s="8">
        <v>2002</v>
      </c>
      <c r="C298" s="8">
        <v>2074</v>
      </c>
      <c r="D298" s="14">
        <v>1940</v>
      </c>
      <c r="E298" s="14"/>
      <c r="F298" s="14"/>
      <c r="H298" s="14" t="s">
        <v>61</v>
      </c>
      <c r="I298" s="14">
        <v>1116</v>
      </c>
      <c r="J298" s="14">
        <v>1151</v>
      </c>
      <c r="K298" s="14">
        <v>1024</v>
      </c>
      <c r="L298" s="14"/>
      <c r="M298" s="14"/>
      <c r="O298" s="14" t="s">
        <v>61</v>
      </c>
      <c r="P298" s="14">
        <v>0</v>
      </c>
      <c r="Q298" s="14">
        <v>270</v>
      </c>
      <c r="R298" s="14">
        <v>375</v>
      </c>
      <c r="S298" s="14"/>
      <c r="T298" s="14"/>
      <c r="V298" s="14" t="s">
        <v>61</v>
      </c>
      <c r="W298" s="14">
        <v>0</v>
      </c>
      <c r="X298" s="14">
        <v>0</v>
      </c>
      <c r="Y298" s="14">
        <v>0</v>
      </c>
      <c r="Z298" s="14"/>
      <c r="AA298" s="14"/>
      <c r="AD298" s="14" t="s">
        <v>61</v>
      </c>
      <c r="AE298" s="15">
        <f t="shared" si="14"/>
        <v>3118</v>
      </c>
      <c r="AF298" s="15">
        <f t="shared" si="15"/>
        <v>3495</v>
      </c>
      <c r="AG298" s="15">
        <f>+D298+K298+R298+Y298</f>
        <v>3339</v>
      </c>
      <c r="AH298" s="15"/>
      <c r="AI298" s="15"/>
      <c r="AJ298" s="44"/>
    </row>
    <row r="299" spans="1:36" x14ac:dyDescent="0.3">
      <c r="A299" s="14" t="s">
        <v>62</v>
      </c>
      <c r="B299" s="8">
        <v>1257</v>
      </c>
      <c r="C299" s="8">
        <v>2077</v>
      </c>
      <c r="H299" s="14" t="s">
        <v>62</v>
      </c>
      <c r="I299" s="6">
        <v>972</v>
      </c>
      <c r="J299" s="6">
        <v>1139</v>
      </c>
      <c r="O299" s="14" t="s">
        <v>62</v>
      </c>
      <c r="P299" s="6">
        <v>0</v>
      </c>
      <c r="Q299" s="6">
        <v>214</v>
      </c>
      <c r="V299" s="14" t="s">
        <v>62</v>
      </c>
      <c r="W299" s="6">
        <v>0</v>
      </c>
      <c r="X299" s="6">
        <v>0</v>
      </c>
      <c r="AD299" s="14" t="s">
        <v>62</v>
      </c>
      <c r="AE299" s="15">
        <f t="shared" si="14"/>
        <v>2229</v>
      </c>
      <c r="AF299" s="15">
        <f t="shared" si="15"/>
        <v>3430</v>
      </c>
      <c r="AG299" s="15"/>
      <c r="AH299" s="15"/>
      <c r="AI299" s="15"/>
      <c r="AJ299" s="44"/>
    </row>
    <row r="300" spans="1:36" x14ac:dyDescent="0.3">
      <c r="A300" s="14" t="s">
        <v>63</v>
      </c>
      <c r="B300" s="8">
        <v>1597</v>
      </c>
      <c r="C300" s="15">
        <v>2009</v>
      </c>
      <c r="H300" s="14" t="s">
        <v>63</v>
      </c>
      <c r="I300" s="6">
        <v>863</v>
      </c>
      <c r="J300" s="6">
        <v>1306</v>
      </c>
      <c r="O300" s="14" t="s">
        <v>63</v>
      </c>
      <c r="P300" s="6">
        <v>0</v>
      </c>
      <c r="Q300" s="6">
        <v>240</v>
      </c>
      <c r="V300" s="14" t="s">
        <v>63</v>
      </c>
      <c r="W300" s="6">
        <v>0</v>
      </c>
      <c r="X300" s="6">
        <v>0</v>
      </c>
      <c r="AD300" s="14" t="s">
        <v>63</v>
      </c>
      <c r="AE300" s="15">
        <f t="shared" si="14"/>
        <v>2460</v>
      </c>
      <c r="AF300" s="15">
        <f t="shared" si="15"/>
        <v>3555</v>
      </c>
      <c r="AG300" s="15"/>
      <c r="AH300" s="15"/>
      <c r="AI300" s="15"/>
    </row>
    <row r="301" spans="1:36" x14ac:dyDescent="0.3">
      <c r="A301" s="14" t="s">
        <v>64</v>
      </c>
      <c r="B301" s="8">
        <v>1935</v>
      </c>
      <c r="C301" s="6">
        <v>1958</v>
      </c>
      <c r="H301" s="14" t="s">
        <v>64</v>
      </c>
      <c r="I301" s="6">
        <v>809</v>
      </c>
      <c r="J301" s="6">
        <v>1267</v>
      </c>
      <c r="O301" s="14" t="s">
        <v>64</v>
      </c>
      <c r="P301" s="6">
        <v>0</v>
      </c>
      <c r="Q301" s="6">
        <v>287</v>
      </c>
      <c r="V301" s="14" t="s">
        <v>64</v>
      </c>
      <c r="W301" s="6">
        <v>0</v>
      </c>
      <c r="X301" s="6">
        <v>0</v>
      </c>
      <c r="AD301" s="14" t="s">
        <v>64</v>
      </c>
      <c r="AE301" s="15">
        <f t="shared" si="14"/>
        <v>2744</v>
      </c>
      <c r="AF301" s="15">
        <f t="shared" si="15"/>
        <v>3512</v>
      </c>
      <c r="AG301" s="15"/>
      <c r="AH301" s="15"/>
      <c r="AI301" s="15"/>
    </row>
    <row r="302" spans="1:36" x14ac:dyDescent="0.3">
      <c r="A302" s="14" t="s">
        <v>65</v>
      </c>
      <c r="B302" s="8">
        <v>1845</v>
      </c>
      <c r="C302" s="6">
        <v>1950</v>
      </c>
      <c r="H302" s="14" t="s">
        <v>65</v>
      </c>
      <c r="I302" s="8">
        <v>1150</v>
      </c>
      <c r="J302" s="6">
        <v>1200</v>
      </c>
      <c r="O302" s="14" t="s">
        <v>65</v>
      </c>
      <c r="P302" s="8">
        <v>0</v>
      </c>
      <c r="Q302" s="6">
        <v>239</v>
      </c>
      <c r="V302" s="14" t="s">
        <v>65</v>
      </c>
      <c r="W302" s="6">
        <v>0</v>
      </c>
      <c r="X302" s="6">
        <v>0</v>
      </c>
      <c r="AD302" s="14" t="s">
        <v>65</v>
      </c>
      <c r="AE302" s="15">
        <f t="shared" si="14"/>
        <v>2995</v>
      </c>
      <c r="AF302" s="15">
        <f t="shared" si="15"/>
        <v>3389</v>
      </c>
      <c r="AG302" s="15"/>
      <c r="AH302" s="15"/>
      <c r="AI302" s="15"/>
    </row>
    <row r="303" spans="1:36" x14ac:dyDescent="0.3">
      <c r="A303" s="11" t="s">
        <v>8</v>
      </c>
      <c r="B303" s="11">
        <f>SUM(B291:B302)</f>
        <v>22301</v>
      </c>
      <c r="C303" s="11">
        <f>SUM(C291:C302)</f>
        <v>23395</v>
      </c>
      <c r="D303" s="11">
        <f>SUM(D291:D302)</f>
        <v>15898</v>
      </c>
      <c r="E303" s="11"/>
      <c r="F303" s="11"/>
      <c r="H303" s="11" t="s">
        <v>8</v>
      </c>
      <c r="I303" s="11">
        <f>SUM(I291:I302)</f>
        <v>12625</v>
      </c>
      <c r="J303" s="11">
        <f>SUM(J291:J302)</f>
        <v>13974</v>
      </c>
      <c r="K303" s="11">
        <f>SUM(K291:K302)</f>
        <v>10167</v>
      </c>
      <c r="L303" s="11"/>
      <c r="M303" s="11"/>
      <c r="O303" s="11" t="s">
        <v>8</v>
      </c>
      <c r="P303" s="11">
        <f>SUM(P291:P302)</f>
        <v>0</v>
      </c>
      <c r="Q303" s="11">
        <f>SUM(Q291:Q302)</f>
        <v>2108</v>
      </c>
      <c r="R303" s="11">
        <f>SUM(R291:R302)</f>
        <v>2383</v>
      </c>
      <c r="S303" s="11"/>
      <c r="T303" s="11"/>
      <c r="V303" s="11" t="s">
        <v>8</v>
      </c>
      <c r="W303" s="11">
        <f>SUM(W291:W302)</f>
        <v>1</v>
      </c>
      <c r="X303" s="11">
        <f>SUM(X291:X302)</f>
        <v>0</v>
      </c>
      <c r="Y303" s="11">
        <f>SUM(Y291:Y302)</f>
        <v>0</v>
      </c>
      <c r="Z303" s="11">
        <f>SUM(Z291:Z302)</f>
        <v>0</v>
      </c>
      <c r="AA303" s="11"/>
      <c r="AD303" s="11" t="s">
        <v>8</v>
      </c>
      <c r="AE303" s="11">
        <f>SUM(AE291:AE302)</f>
        <v>34927</v>
      </c>
      <c r="AF303" s="11">
        <f>SUM(AF291:AF302)</f>
        <v>39477</v>
      </c>
      <c r="AG303" s="11">
        <f>SUM(AG291:AG302)</f>
        <v>28448</v>
      </c>
      <c r="AH303" s="11"/>
      <c r="AI303" s="11">
        <f>SUM(AI291:AI302)</f>
        <v>0</v>
      </c>
    </row>
    <row r="317" spans="1:63" ht="18.75" x14ac:dyDescent="0.3">
      <c r="A317" s="183" t="s">
        <v>132</v>
      </c>
      <c r="B317" s="183"/>
      <c r="C317" s="183"/>
      <c r="D317" s="183"/>
      <c r="E317" s="183"/>
      <c r="F317" s="183"/>
      <c r="G317" s="183"/>
      <c r="H317" s="183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3"/>
      <c r="W317" s="183"/>
      <c r="X317" s="183"/>
      <c r="Y317" s="183"/>
      <c r="Z317" s="183"/>
      <c r="AA317" s="183"/>
      <c r="AB317" s="183"/>
      <c r="AC317" s="183"/>
      <c r="AD317" s="183"/>
      <c r="AE317" s="183"/>
      <c r="AF317" s="183"/>
      <c r="AG317" s="183"/>
      <c r="AH317" s="183"/>
      <c r="AI317" s="183"/>
      <c r="AJ317" s="183"/>
      <c r="AK317" s="183"/>
      <c r="AL317" s="183"/>
      <c r="AM317" s="183"/>
      <c r="AN317" s="183"/>
      <c r="AO317" s="183"/>
      <c r="AP317" s="183"/>
      <c r="AQ317" s="183"/>
      <c r="AR317" s="183"/>
      <c r="AS317" s="183"/>
      <c r="AT317" s="183"/>
      <c r="AU317" s="183"/>
      <c r="AV317" s="183"/>
      <c r="AW317" s="183"/>
      <c r="AX317" s="183"/>
      <c r="AY317" s="183"/>
      <c r="AZ317" s="183"/>
      <c r="BA317" s="183"/>
      <c r="BB317" s="183"/>
      <c r="BC317" s="183"/>
      <c r="BD317" s="183"/>
      <c r="BE317" s="183"/>
      <c r="BF317" s="183"/>
      <c r="BG317" s="183"/>
      <c r="BH317" s="183"/>
      <c r="BI317" s="183"/>
      <c r="BJ317" s="183"/>
      <c r="BK317" s="183"/>
    </row>
    <row r="318" spans="1:63" x14ac:dyDescent="0.3">
      <c r="A318" s="182" t="s">
        <v>133</v>
      </c>
      <c r="B318" s="182"/>
      <c r="C318" s="182"/>
      <c r="D318" s="182"/>
      <c r="E318" s="64"/>
      <c r="F318" s="146"/>
      <c r="I318" s="182" t="s">
        <v>134</v>
      </c>
      <c r="J318" s="182"/>
      <c r="K318" s="182"/>
      <c r="L318" s="182"/>
      <c r="M318" s="182"/>
      <c r="N318" s="182"/>
      <c r="P318" s="182" t="s">
        <v>135</v>
      </c>
      <c r="Q318" s="182"/>
      <c r="R318" s="182"/>
      <c r="S318" s="182"/>
      <c r="T318" s="182"/>
      <c r="U318" s="182"/>
      <c r="W318" s="182" t="s">
        <v>136</v>
      </c>
      <c r="X318" s="182"/>
      <c r="Y318" s="182"/>
      <c r="Z318" s="182"/>
      <c r="AA318" s="182"/>
      <c r="AB318" s="182"/>
      <c r="AD318" s="182" t="s">
        <v>137</v>
      </c>
      <c r="AE318" s="182"/>
      <c r="AF318" s="182"/>
      <c r="AG318" s="182"/>
      <c r="AH318" s="182"/>
      <c r="AI318" s="182"/>
    </row>
    <row r="319" spans="1:63" x14ac:dyDescent="0.3">
      <c r="A319" s="16" t="s">
        <v>7</v>
      </c>
      <c r="B319" s="16">
        <v>2017</v>
      </c>
      <c r="C319" s="16">
        <v>2018</v>
      </c>
      <c r="D319" s="16">
        <v>2019</v>
      </c>
      <c r="E319" s="16"/>
      <c r="F319" s="16"/>
      <c r="I319" s="16" t="s">
        <v>7</v>
      </c>
      <c r="J319" s="16">
        <v>2017</v>
      </c>
      <c r="K319" s="16">
        <v>2018</v>
      </c>
      <c r="L319" s="16">
        <v>2019</v>
      </c>
      <c r="M319" s="16"/>
      <c r="N319" s="16"/>
      <c r="P319" s="16" t="s">
        <v>7</v>
      </c>
      <c r="Q319" s="16">
        <v>2017</v>
      </c>
      <c r="R319" s="16">
        <v>2018</v>
      </c>
      <c r="S319" s="16">
        <v>2019</v>
      </c>
      <c r="T319" s="16"/>
      <c r="U319" s="16"/>
      <c r="W319" s="16" t="s">
        <v>7</v>
      </c>
      <c r="X319" s="16">
        <v>2017</v>
      </c>
      <c r="Y319" s="16">
        <v>2018</v>
      </c>
      <c r="Z319" s="16">
        <v>2019</v>
      </c>
      <c r="AA319" s="16"/>
      <c r="AB319" s="16"/>
      <c r="AD319" s="16" t="s">
        <v>7</v>
      </c>
      <c r="AE319" s="16">
        <v>2017</v>
      </c>
      <c r="AF319" s="16">
        <v>2018</v>
      </c>
      <c r="AG319" s="16">
        <v>2019</v>
      </c>
      <c r="AH319" s="16"/>
      <c r="AI319" s="16"/>
    </row>
    <row r="320" spans="1:63" x14ac:dyDescent="0.3">
      <c r="A320" s="14" t="s">
        <v>66</v>
      </c>
      <c r="B320" s="14">
        <v>59</v>
      </c>
      <c r="C320" s="14">
        <v>55</v>
      </c>
      <c r="D320" s="14">
        <v>48</v>
      </c>
      <c r="E320" s="14"/>
      <c r="F320" s="14"/>
      <c r="I320" s="14" t="s">
        <v>66</v>
      </c>
      <c r="J320" s="8">
        <v>28</v>
      </c>
      <c r="K320" s="14">
        <v>21</v>
      </c>
      <c r="L320" s="8">
        <v>34</v>
      </c>
      <c r="M320" s="8"/>
      <c r="N320" s="14"/>
      <c r="P320" s="14" t="s">
        <v>66</v>
      </c>
      <c r="Q320" s="8">
        <f>+B320+J320</f>
        <v>87</v>
      </c>
      <c r="R320" s="8">
        <f>+C320+K320</f>
        <v>76</v>
      </c>
      <c r="S320" s="8">
        <v>82</v>
      </c>
      <c r="T320" s="8"/>
      <c r="U320" s="8"/>
      <c r="V320" s="5"/>
      <c r="W320" s="14" t="s">
        <v>66</v>
      </c>
      <c r="X320" s="4">
        <f>+B320/Q320</f>
        <v>0.67816091954022983</v>
      </c>
      <c r="Y320" s="4">
        <f>+C320/R320</f>
        <v>0.72368421052631582</v>
      </c>
      <c r="Z320" s="4">
        <f>+D320/S320</f>
        <v>0.58536585365853655</v>
      </c>
      <c r="AA320" s="4"/>
      <c r="AB320" s="4"/>
      <c r="AD320" s="14" t="s">
        <v>66</v>
      </c>
      <c r="AE320" s="4">
        <f>+J320/Q320</f>
        <v>0.32183908045977011</v>
      </c>
      <c r="AF320" s="4">
        <f>+K320/R320</f>
        <v>0.27631578947368424</v>
      </c>
      <c r="AG320" s="4">
        <f>+L320/S320</f>
        <v>0.41463414634146339</v>
      </c>
      <c r="AH320" s="4"/>
      <c r="AI320" s="4"/>
    </row>
    <row r="321" spans="1:35" x14ac:dyDescent="0.3">
      <c r="A321" s="14" t="s">
        <v>67</v>
      </c>
      <c r="B321" s="14">
        <v>62</v>
      </c>
      <c r="C321" s="14">
        <v>47</v>
      </c>
      <c r="D321" s="14">
        <v>54</v>
      </c>
      <c r="E321" s="14"/>
      <c r="F321" s="14"/>
      <c r="I321" s="14" t="s">
        <v>67</v>
      </c>
      <c r="J321" s="8">
        <v>32</v>
      </c>
      <c r="K321" s="14">
        <v>25</v>
      </c>
      <c r="L321" s="8">
        <v>30</v>
      </c>
      <c r="M321" s="8"/>
      <c r="N321" s="14"/>
      <c r="P321" s="14" t="s">
        <v>67</v>
      </c>
      <c r="Q321" s="8">
        <f t="shared" ref="Q321:Q331" si="16">+B321+J321</f>
        <v>94</v>
      </c>
      <c r="R321" s="8">
        <f t="shared" ref="R321:R326" si="17">+C321+K321</f>
        <v>72</v>
      </c>
      <c r="S321" s="8">
        <v>84</v>
      </c>
      <c r="T321" s="8"/>
      <c r="U321" s="8"/>
      <c r="V321" s="5"/>
      <c r="W321" s="14" t="s">
        <v>67</v>
      </c>
      <c r="X321" s="4">
        <f t="shared" ref="X321:X331" si="18">+B321/Q321</f>
        <v>0.65957446808510634</v>
      </c>
      <c r="Y321" s="4">
        <f t="shared" ref="Y321:Y331" si="19">+C321/R321</f>
        <v>0.65277777777777779</v>
      </c>
      <c r="Z321" s="4">
        <f t="shared" ref="Z321:Z327" si="20">+D321/S321</f>
        <v>0.6428571428571429</v>
      </c>
      <c r="AA321" s="4"/>
      <c r="AB321" s="4"/>
      <c r="AD321" s="14" t="s">
        <v>67</v>
      </c>
      <c r="AE321" s="4">
        <f t="shared" ref="AE321:AE331" si="21">+J321/Q321</f>
        <v>0.34042553191489361</v>
      </c>
      <c r="AF321" s="4">
        <f t="shared" ref="AF321:AF331" si="22">+K321/R321</f>
        <v>0.34722222222222221</v>
      </c>
      <c r="AG321" s="4">
        <f t="shared" ref="AG321:AG327" si="23">+L321/S321</f>
        <v>0.35714285714285715</v>
      </c>
      <c r="AH321" s="4"/>
      <c r="AI321" s="4"/>
    </row>
    <row r="322" spans="1:35" x14ac:dyDescent="0.3">
      <c r="A322" s="14" t="s">
        <v>68</v>
      </c>
      <c r="B322" s="14">
        <v>55</v>
      </c>
      <c r="C322" s="14">
        <v>39</v>
      </c>
      <c r="D322" s="14">
        <v>65</v>
      </c>
      <c r="E322" s="14"/>
      <c r="F322" s="14"/>
      <c r="I322" s="14" t="s">
        <v>68</v>
      </c>
      <c r="J322" s="8">
        <v>50</v>
      </c>
      <c r="K322" s="14">
        <v>35</v>
      </c>
      <c r="L322" s="8">
        <v>36</v>
      </c>
      <c r="M322" s="8"/>
      <c r="N322" s="14"/>
      <c r="P322" s="14" t="s">
        <v>68</v>
      </c>
      <c r="Q322" s="8">
        <f t="shared" si="16"/>
        <v>105</v>
      </c>
      <c r="R322" s="8">
        <f t="shared" si="17"/>
        <v>74</v>
      </c>
      <c r="S322" s="8">
        <v>101</v>
      </c>
      <c r="T322" s="8"/>
      <c r="U322" s="8"/>
      <c r="V322" s="5"/>
      <c r="W322" s="14" t="s">
        <v>68</v>
      </c>
      <c r="X322" s="4">
        <f t="shared" si="18"/>
        <v>0.52380952380952384</v>
      </c>
      <c r="Y322" s="4">
        <f t="shared" si="19"/>
        <v>0.52702702702702697</v>
      </c>
      <c r="Z322" s="4">
        <f t="shared" si="20"/>
        <v>0.64356435643564358</v>
      </c>
      <c r="AA322" s="4"/>
      <c r="AB322" s="4"/>
      <c r="AD322" s="14" t="s">
        <v>68</v>
      </c>
      <c r="AE322" s="4">
        <f t="shared" si="21"/>
        <v>0.47619047619047616</v>
      </c>
      <c r="AF322" s="4">
        <f t="shared" si="22"/>
        <v>0.47297297297297297</v>
      </c>
      <c r="AG322" s="4">
        <f t="shared" si="23"/>
        <v>0.35643564356435642</v>
      </c>
      <c r="AH322" s="4"/>
      <c r="AI322" s="4"/>
    </row>
    <row r="323" spans="1:35" x14ac:dyDescent="0.3">
      <c r="A323" s="14" t="s">
        <v>69</v>
      </c>
      <c r="B323" s="14">
        <v>51</v>
      </c>
      <c r="C323" s="14">
        <v>70</v>
      </c>
      <c r="D323" s="14">
        <v>63</v>
      </c>
      <c r="E323" s="14"/>
      <c r="F323" s="14"/>
      <c r="I323" s="14" t="s">
        <v>69</v>
      </c>
      <c r="J323" s="8">
        <v>40</v>
      </c>
      <c r="K323" s="14">
        <v>35</v>
      </c>
      <c r="L323" s="8">
        <v>25</v>
      </c>
      <c r="M323" s="8"/>
      <c r="N323" s="14"/>
      <c r="P323" s="14" t="s">
        <v>69</v>
      </c>
      <c r="Q323" s="8">
        <f t="shared" si="16"/>
        <v>91</v>
      </c>
      <c r="R323" s="8">
        <f t="shared" si="17"/>
        <v>105</v>
      </c>
      <c r="S323" s="8">
        <f>D323+L323</f>
        <v>88</v>
      </c>
      <c r="T323" s="8"/>
      <c r="U323" s="8"/>
      <c r="V323" s="5"/>
      <c r="W323" s="14" t="s">
        <v>69</v>
      </c>
      <c r="X323" s="4">
        <f t="shared" si="18"/>
        <v>0.56043956043956045</v>
      </c>
      <c r="Y323" s="4">
        <f t="shared" si="19"/>
        <v>0.66666666666666663</v>
      </c>
      <c r="Z323" s="4">
        <f t="shared" si="20"/>
        <v>0.71590909090909094</v>
      </c>
      <c r="AA323" s="4"/>
      <c r="AB323" s="4"/>
      <c r="AD323" s="14" t="s">
        <v>69</v>
      </c>
      <c r="AE323" s="4">
        <f t="shared" si="21"/>
        <v>0.43956043956043955</v>
      </c>
      <c r="AF323" s="4">
        <f t="shared" si="22"/>
        <v>0.33333333333333331</v>
      </c>
      <c r="AG323" s="4">
        <f t="shared" si="23"/>
        <v>0.28409090909090912</v>
      </c>
      <c r="AH323" s="4"/>
      <c r="AI323" s="4"/>
    </row>
    <row r="324" spans="1:35" x14ac:dyDescent="0.3">
      <c r="A324" s="14" t="s">
        <v>71</v>
      </c>
      <c r="B324" s="14">
        <v>51</v>
      </c>
      <c r="C324" s="14">
        <v>50</v>
      </c>
      <c r="D324" s="14">
        <v>67</v>
      </c>
      <c r="E324" s="14"/>
      <c r="F324" s="14"/>
      <c r="I324" s="14" t="s">
        <v>71</v>
      </c>
      <c r="J324" s="8">
        <v>40</v>
      </c>
      <c r="K324" s="14">
        <v>25</v>
      </c>
      <c r="L324" s="8">
        <v>19</v>
      </c>
      <c r="M324" s="8"/>
      <c r="N324" s="14"/>
      <c r="P324" s="14" t="s">
        <v>71</v>
      </c>
      <c r="Q324" s="8">
        <f t="shared" si="16"/>
        <v>91</v>
      </c>
      <c r="R324" s="8">
        <f t="shared" si="17"/>
        <v>75</v>
      </c>
      <c r="S324" s="8">
        <f>D324+L324</f>
        <v>86</v>
      </c>
      <c r="T324" s="8"/>
      <c r="U324" s="8"/>
      <c r="V324" s="5"/>
      <c r="W324" s="14" t="s">
        <v>71</v>
      </c>
      <c r="X324" s="4">
        <f t="shared" si="18"/>
        <v>0.56043956043956045</v>
      </c>
      <c r="Y324" s="4">
        <f t="shared" si="19"/>
        <v>0.66666666666666663</v>
      </c>
      <c r="Z324" s="4">
        <f t="shared" si="20"/>
        <v>0.77906976744186052</v>
      </c>
      <c r="AA324" s="4"/>
      <c r="AB324" s="4"/>
      <c r="AD324" s="14" t="s">
        <v>71</v>
      </c>
      <c r="AE324" s="4">
        <f t="shared" si="21"/>
        <v>0.43956043956043955</v>
      </c>
      <c r="AF324" s="4">
        <f t="shared" si="22"/>
        <v>0.33333333333333331</v>
      </c>
      <c r="AG324" s="4">
        <f t="shared" si="23"/>
        <v>0.22093023255813954</v>
      </c>
      <c r="AH324" s="4"/>
      <c r="AI324" s="4"/>
    </row>
    <row r="325" spans="1:35" x14ac:dyDescent="0.3">
      <c r="A325" s="14" t="s">
        <v>72</v>
      </c>
      <c r="B325" s="14">
        <v>66</v>
      </c>
      <c r="C325" s="14">
        <v>56</v>
      </c>
      <c r="D325" s="14">
        <v>60</v>
      </c>
      <c r="E325" s="14"/>
      <c r="F325" s="14"/>
      <c r="I325" s="14" t="s">
        <v>72</v>
      </c>
      <c r="J325" s="8">
        <v>27</v>
      </c>
      <c r="K325" s="14">
        <v>30</v>
      </c>
      <c r="L325" s="8">
        <v>17</v>
      </c>
      <c r="M325" s="8"/>
      <c r="N325" s="14"/>
      <c r="P325" s="14" t="s">
        <v>72</v>
      </c>
      <c r="Q325" s="8">
        <f t="shared" si="16"/>
        <v>93</v>
      </c>
      <c r="R325" s="8">
        <f t="shared" si="17"/>
        <v>86</v>
      </c>
      <c r="S325" s="8">
        <f>+D325+L325</f>
        <v>77</v>
      </c>
      <c r="T325" s="8"/>
      <c r="U325" s="8"/>
      <c r="V325" s="5"/>
      <c r="W325" s="14" t="s">
        <v>72</v>
      </c>
      <c r="X325" s="4">
        <f t="shared" si="18"/>
        <v>0.70967741935483875</v>
      </c>
      <c r="Y325" s="4">
        <f t="shared" si="19"/>
        <v>0.65116279069767447</v>
      </c>
      <c r="Z325" s="4">
        <f t="shared" si="20"/>
        <v>0.77922077922077926</v>
      </c>
      <c r="AA325" s="4"/>
      <c r="AB325" s="4"/>
      <c r="AD325" s="14" t="s">
        <v>72</v>
      </c>
      <c r="AE325" s="4">
        <f t="shared" si="21"/>
        <v>0.29032258064516131</v>
      </c>
      <c r="AF325" s="4">
        <f t="shared" si="22"/>
        <v>0.34883720930232559</v>
      </c>
      <c r="AG325" s="4">
        <f t="shared" si="23"/>
        <v>0.22077922077922077</v>
      </c>
      <c r="AH325" s="4"/>
      <c r="AI325" s="4"/>
    </row>
    <row r="326" spans="1:35" x14ac:dyDescent="0.3">
      <c r="A326" s="14" t="s">
        <v>60</v>
      </c>
      <c r="B326" s="14">
        <v>70</v>
      </c>
      <c r="C326" s="14">
        <v>70</v>
      </c>
      <c r="D326" s="14">
        <v>55</v>
      </c>
      <c r="E326" s="14"/>
      <c r="F326" s="14"/>
      <c r="I326" s="14" t="s">
        <v>60</v>
      </c>
      <c r="J326" s="8">
        <v>30</v>
      </c>
      <c r="K326" s="14">
        <v>30</v>
      </c>
      <c r="L326" s="8">
        <v>16</v>
      </c>
      <c r="M326" s="8"/>
      <c r="N326" s="14"/>
      <c r="P326" s="14" t="s">
        <v>60</v>
      </c>
      <c r="Q326" s="8">
        <f t="shared" si="16"/>
        <v>100</v>
      </c>
      <c r="R326" s="8">
        <f t="shared" si="17"/>
        <v>100</v>
      </c>
      <c r="S326" s="8">
        <f t="shared" ref="S326:S327" si="24">+D326+L326</f>
        <v>71</v>
      </c>
      <c r="T326" s="8"/>
      <c r="U326" s="8"/>
      <c r="V326" s="5"/>
      <c r="W326" s="14" t="s">
        <v>60</v>
      </c>
      <c r="X326" s="4">
        <f t="shared" si="18"/>
        <v>0.7</v>
      </c>
      <c r="Y326" s="4">
        <f t="shared" si="19"/>
        <v>0.7</v>
      </c>
      <c r="Z326" s="4">
        <f t="shared" si="20"/>
        <v>0.77464788732394363</v>
      </c>
      <c r="AA326" s="4"/>
      <c r="AB326" s="4"/>
      <c r="AD326" s="14" t="s">
        <v>60</v>
      </c>
      <c r="AE326" s="4">
        <f t="shared" si="21"/>
        <v>0.3</v>
      </c>
      <c r="AF326" s="4">
        <f t="shared" si="22"/>
        <v>0.3</v>
      </c>
      <c r="AG326" s="4">
        <f t="shared" si="23"/>
        <v>0.22535211267605634</v>
      </c>
      <c r="AH326" s="4"/>
      <c r="AI326" s="4"/>
    </row>
    <row r="327" spans="1:35" x14ac:dyDescent="0.3">
      <c r="A327" s="14" t="s">
        <v>61</v>
      </c>
      <c r="B327" s="14">
        <v>53</v>
      </c>
      <c r="C327" s="14">
        <v>73</v>
      </c>
      <c r="D327" s="14">
        <v>66</v>
      </c>
      <c r="E327" s="14"/>
      <c r="F327" s="14"/>
      <c r="I327" s="14" t="s">
        <v>61</v>
      </c>
      <c r="J327" s="8">
        <v>37</v>
      </c>
      <c r="K327" s="14">
        <v>27</v>
      </c>
      <c r="L327" s="8">
        <v>21</v>
      </c>
      <c r="M327" s="8"/>
      <c r="N327" s="14"/>
      <c r="P327" s="14" t="s">
        <v>61</v>
      </c>
      <c r="Q327" s="8">
        <f t="shared" si="16"/>
        <v>90</v>
      </c>
      <c r="R327" s="8">
        <v>100</v>
      </c>
      <c r="S327" s="8">
        <f t="shared" si="24"/>
        <v>87</v>
      </c>
      <c r="T327" s="8"/>
      <c r="U327" s="8"/>
      <c r="V327" s="5"/>
      <c r="W327" s="14" t="s">
        <v>61</v>
      </c>
      <c r="X327" s="4">
        <f t="shared" si="18"/>
        <v>0.58888888888888891</v>
      </c>
      <c r="Y327" s="4">
        <f t="shared" si="19"/>
        <v>0.73</v>
      </c>
      <c r="Z327" s="4">
        <f t="shared" si="20"/>
        <v>0.75862068965517238</v>
      </c>
      <c r="AA327" s="4"/>
      <c r="AB327" s="4"/>
      <c r="AD327" s="14" t="s">
        <v>61</v>
      </c>
      <c r="AE327" s="4">
        <f t="shared" si="21"/>
        <v>0.41111111111111109</v>
      </c>
      <c r="AF327" s="4">
        <f t="shared" si="22"/>
        <v>0.27</v>
      </c>
      <c r="AG327" s="4">
        <f t="shared" si="23"/>
        <v>0.2413793103448276</v>
      </c>
      <c r="AH327" s="4"/>
      <c r="AI327" s="4"/>
    </row>
    <row r="328" spans="1:35" x14ac:dyDescent="0.3">
      <c r="A328" s="14" t="s">
        <v>62</v>
      </c>
      <c r="B328" s="6">
        <v>61</v>
      </c>
      <c r="C328" s="6">
        <v>64</v>
      </c>
      <c r="I328" s="14" t="s">
        <v>62</v>
      </c>
      <c r="J328" s="8">
        <v>37</v>
      </c>
      <c r="K328" s="6">
        <v>26</v>
      </c>
      <c r="L328" s="8"/>
      <c r="M328" s="8"/>
      <c r="P328" s="14" t="s">
        <v>62</v>
      </c>
      <c r="Q328" s="8">
        <f t="shared" si="16"/>
        <v>98</v>
      </c>
      <c r="R328" s="8">
        <v>90</v>
      </c>
      <c r="S328" s="8"/>
      <c r="T328" s="8"/>
      <c r="U328" s="8"/>
      <c r="V328" s="5"/>
      <c r="W328" s="14" t="s">
        <v>62</v>
      </c>
      <c r="X328" s="4">
        <f t="shared" si="18"/>
        <v>0.62244897959183676</v>
      </c>
      <c r="Y328" s="4">
        <f t="shared" si="19"/>
        <v>0.71111111111111114</v>
      </c>
      <c r="Z328" s="4"/>
      <c r="AA328" s="4"/>
      <c r="AB328" s="4"/>
      <c r="AD328" s="14" t="s">
        <v>62</v>
      </c>
      <c r="AE328" s="4">
        <f t="shared" si="21"/>
        <v>0.37755102040816324</v>
      </c>
      <c r="AF328" s="4">
        <f t="shared" si="22"/>
        <v>0.28888888888888886</v>
      </c>
      <c r="AG328" s="4"/>
      <c r="AH328" s="4"/>
      <c r="AI328" s="4"/>
    </row>
    <row r="329" spans="1:35" x14ac:dyDescent="0.3">
      <c r="A329" s="14" t="s">
        <v>63</v>
      </c>
      <c r="B329" s="6">
        <v>70</v>
      </c>
      <c r="C329" s="6">
        <v>73</v>
      </c>
      <c r="I329" s="14" t="s">
        <v>63</v>
      </c>
      <c r="J329" s="15">
        <v>44</v>
      </c>
      <c r="K329" s="6">
        <v>26</v>
      </c>
      <c r="L329" s="15"/>
      <c r="M329" s="15"/>
      <c r="P329" s="14" t="s">
        <v>63</v>
      </c>
      <c r="Q329" s="8">
        <f t="shared" si="16"/>
        <v>114</v>
      </c>
      <c r="R329" s="8">
        <v>90</v>
      </c>
      <c r="S329" s="8"/>
      <c r="T329" s="8"/>
      <c r="U329" s="8"/>
      <c r="V329" s="5"/>
      <c r="W329" s="14" t="s">
        <v>63</v>
      </c>
      <c r="X329" s="4">
        <f t="shared" si="18"/>
        <v>0.61403508771929827</v>
      </c>
      <c r="Y329" s="4">
        <f t="shared" si="19"/>
        <v>0.81111111111111112</v>
      </c>
      <c r="Z329" s="4"/>
      <c r="AA329" s="4"/>
      <c r="AB329" s="4"/>
      <c r="AD329" s="14" t="s">
        <v>63</v>
      </c>
      <c r="AE329" s="4">
        <f t="shared" si="21"/>
        <v>0.38596491228070173</v>
      </c>
      <c r="AF329" s="4">
        <f t="shared" si="22"/>
        <v>0.28888888888888886</v>
      </c>
      <c r="AG329" s="4"/>
      <c r="AH329" s="4"/>
      <c r="AI329" s="4"/>
    </row>
    <row r="330" spans="1:35" x14ac:dyDescent="0.3">
      <c r="A330" s="14" t="s">
        <v>64</v>
      </c>
      <c r="B330" s="6">
        <v>61</v>
      </c>
      <c r="C330" s="6">
        <v>73</v>
      </c>
      <c r="I330" s="14" t="s">
        <v>64</v>
      </c>
      <c r="J330" s="6">
        <v>32</v>
      </c>
      <c r="K330" s="6">
        <v>25</v>
      </c>
      <c r="P330" s="14" t="s">
        <v>64</v>
      </c>
      <c r="Q330" s="8">
        <f t="shared" si="16"/>
        <v>93</v>
      </c>
      <c r="R330" s="8">
        <v>90</v>
      </c>
      <c r="S330" s="8"/>
      <c r="T330" s="8"/>
      <c r="U330" s="8"/>
      <c r="V330" s="5"/>
      <c r="W330" s="14" t="s">
        <v>64</v>
      </c>
      <c r="X330" s="4">
        <f t="shared" si="18"/>
        <v>0.65591397849462363</v>
      </c>
      <c r="Y330" s="4">
        <f t="shared" si="19"/>
        <v>0.81111111111111112</v>
      </c>
      <c r="Z330" s="4"/>
      <c r="AA330" s="4"/>
      <c r="AB330" s="4"/>
      <c r="AD330" s="14" t="s">
        <v>64</v>
      </c>
      <c r="AE330" s="4">
        <f t="shared" si="21"/>
        <v>0.34408602150537637</v>
      </c>
      <c r="AF330" s="4">
        <f t="shared" si="22"/>
        <v>0.27777777777777779</v>
      </c>
      <c r="AG330" s="4"/>
      <c r="AH330" s="4"/>
      <c r="AI330" s="4"/>
    </row>
    <row r="331" spans="1:35" x14ac:dyDescent="0.3">
      <c r="A331" s="14" t="s">
        <v>65</v>
      </c>
      <c r="B331" s="6">
        <v>50</v>
      </c>
      <c r="C331" s="6">
        <v>60</v>
      </c>
      <c r="I331" s="14" t="s">
        <v>65</v>
      </c>
      <c r="J331" s="6">
        <v>39</v>
      </c>
      <c r="K331" s="6">
        <v>14</v>
      </c>
      <c r="P331" s="14" t="s">
        <v>65</v>
      </c>
      <c r="Q331" s="8">
        <f t="shared" si="16"/>
        <v>89</v>
      </c>
      <c r="R331" s="8">
        <v>74</v>
      </c>
      <c r="S331" s="8"/>
      <c r="T331" s="8"/>
      <c r="U331" s="8"/>
      <c r="V331" s="5"/>
      <c r="W331" s="14" t="s">
        <v>65</v>
      </c>
      <c r="X331" s="4">
        <f t="shared" si="18"/>
        <v>0.5617977528089888</v>
      </c>
      <c r="Y331" s="4">
        <f t="shared" si="19"/>
        <v>0.81081081081081086</v>
      </c>
      <c r="Z331" s="4"/>
      <c r="AA331" s="4"/>
      <c r="AB331" s="4"/>
      <c r="AD331" s="14" t="s">
        <v>65</v>
      </c>
      <c r="AE331" s="4">
        <f t="shared" si="21"/>
        <v>0.43820224719101125</v>
      </c>
      <c r="AF331" s="4">
        <f t="shared" si="22"/>
        <v>0.1891891891891892</v>
      </c>
      <c r="AG331" s="4"/>
      <c r="AH331" s="4"/>
      <c r="AI331" s="4"/>
    </row>
    <row r="332" spans="1:35" x14ac:dyDescent="0.3">
      <c r="A332" s="11" t="s">
        <v>8</v>
      </c>
      <c r="B332" s="11">
        <f>SUM(B320:B331)</f>
        <v>709</v>
      </c>
      <c r="C332" s="11">
        <f>SUM(C320:C331)</f>
        <v>730</v>
      </c>
      <c r="D332" s="11">
        <f>SUM(D320:D331)</f>
        <v>478</v>
      </c>
      <c r="E332" s="11"/>
      <c r="F332" s="11"/>
      <c r="I332" s="11" t="s">
        <v>8</v>
      </c>
      <c r="J332" s="11">
        <f>SUM(J320:J331)</f>
        <v>436</v>
      </c>
      <c r="K332" s="11">
        <f>SUM(K320:K331)</f>
        <v>319</v>
      </c>
      <c r="L332" s="11">
        <f>SUM(L320:L331)</f>
        <v>198</v>
      </c>
      <c r="M332" s="11"/>
      <c r="N332" s="11"/>
      <c r="P332" s="11" t="s">
        <v>8</v>
      </c>
      <c r="Q332" s="11">
        <f>SUM(Q320:Q331)</f>
        <v>1145</v>
      </c>
      <c r="R332" s="11">
        <f>SUM(R320:R331)</f>
        <v>1032</v>
      </c>
      <c r="S332" s="11">
        <f>SUM(S320:S331)</f>
        <v>676</v>
      </c>
      <c r="T332" s="11"/>
      <c r="U332" s="11"/>
      <c r="W332" s="11" t="s">
        <v>8</v>
      </c>
      <c r="X332" s="53">
        <f>+B332/Q332</f>
        <v>0.61921397379912668</v>
      </c>
      <c r="Y332" s="53">
        <f>+C332/R332</f>
        <v>0.70736434108527135</v>
      </c>
      <c r="Z332" s="53">
        <f t="shared" ref="Z332" si="25">+D332/S332</f>
        <v>0.70710059171597628</v>
      </c>
      <c r="AA332" s="53"/>
      <c r="AB332" s="53" t="e">
        <f t="shared" ref="AB332" si="26">+E332/U332</f>
        <v>#DIV/0!</v>
      </c>
      <c r="AD332" s="11" t="s">
        <v>8</v>
      </c>
      <c r="AE332" s="46">
        <f>+J332/Q332</f>
        <v>0.38078602620087337</v>
      </c>
      <c r="AF332" s="46">
        <f>+K332/R332</f>
        <v>0.30910852713178294</v>
      </c>
      <c r="AG332" s="46">
        <f t="shared" ref="AG332" si="27">+L332/S332</f>
        <v>0.29289940828402367</v>
      </c>
      <c r="AH332" s="46"/>
      <c r="AI332" s="46"/>
    </row>
  </sheetData>
  <mergeCells count="80">
    <mergeCell ref="A288:AX288"/>
    <mergeCell ref="A318:D318"/>
    <mergeCell ref="I318:N318"/>
    <mergeCell ref="P318:U318"/>
    <mergeCell ref="W318:AB318"/>
    <mergeCell ref="AD318:AI318"/>
    <mergeCell ref="A317:BK317"/>
    <mergeCell ref="AD289:AI289"/>
    <mergeCell ref="A289:D289"/>
    <mergeCell ref="H289:K289"/>
    <mergeCell ref="O289:R289"/>
    <mergeCell ref="V289:Y289"/>
    <mergeCell ref="A1:BD1"/>
    <mergeCell ref="A82:BD82"/>
    <mergeCell ref="A140:BR140"/>
    <mergeCell ref="A181:AX181"/>
    <mergeCell ref="AQ2:AT2"/>
    <mergeCell ref="AX2:BA2"/>
    <mergeCell ref="A83:D83"/>
    <mergeCell ref="H83:K83"/>
    <mergeCell ref="O83:R83"/>
    <mergeCell ref="V83:Y83"/>
    <mergeCell ref="AC83:AF83"/>
    <mergeCell ref="AJ83:AM83"/>
    <mergeCell ref="AQ83:AT83"/>
    <mergeCell ref="A2:D2"/>
    <mergeCell ref="H2:K2"/>
    <mergeCell ref="AC141:AF141"/>
    <mergeCell ref="A248:D248"/>
    <mergeCell ref="H248:K248"/>
    <mergeCell ref="O248:R248"/>
    <mergeCell ref="V248:Y248"/>
    <mergeCell ref="AC248:AF248"/>
    <mergeCell ref="AJ248:AM248"/>
    <mergeCell ref="AQ248:AT248"/>
    <mergeCell ref="AX248:BA248"/>
    <mergeCell ref="BE248:BH248"/>
    <mergeCell ref="BL248:BP248"/>
    <mergeCell ref="A212:D212"/>
    <mergeCell ref="A230:D230"/>
    <mergeCell ref="A229:V229"/>
    <mergeCell ref="A247:BP247"/>
    <mergeCell ref="A211:V211"/>
    <mergeCell ref="O2:R2"/>
    <mergeCell ref="V2:Y2"/>
    <mergeCell ref="AC2:AF2"/>
    <mergeCell ref="AJ2:AM2"/>
    <mergeCell ref="A41:BD41"/>
    <mergeCell ref="AJ42:AM42"/>
    <mergeCell ref="AQ42:AT42"/>
    <mergeCell ref="AX42:BA42"/>
    <mergeCell ref="A122:V122"/>
    <mergeCell ref="A123:D123"/>
    <mergeCell ref="A42:D42"/>
    <mergeCell ref="H42:K42"/>
    <mergeCell ref="O42:R42"/>
    <mergeCell ref="V42:Y42"/>
    <mergeCell ref="AC42:AF42"/>
    <mergeCell ref="AD182:AI182"/>
    <mergeCell ref="BE141:BH141"/>
    <mergeCell ref="BL141:BP141"/>
    <mergeCell ref="A182:D182"/>
    <mergeCell ref="H182:K182"/>
    <mergeCell ref="O182:R182"/>
    <mergeCell ref="V182:Y182"/>
    <mergeCell ref="AJ141:AM141"/>
    <mergeCell ref="AQ141:AT141"/>
    <mergeCell ref="AX141:BA141"/>
    <mergeCell ref="A141:D141"/>
    <mergeCell ref="H141:K141"/>
    <mergeCell ref="O141:R141"/>
    <mergeCell ref="V141:Y141"/>
    <mergeCell ref="BK82:CY82"/>
    <mergeCell ref="BK83:BM83"/>
    <mergeCell ref="BP83:BS83"/>
    <mergeCell ref="BV83:BX83"/>
    <mergeCell ref="CA83:CC83"/>
    <mergeCell ref="CF83:CH83"/>
    <mergeCell ref="CK83:CM83"/>
    <mergeCell ref="CP83:CR8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7"/>
  <sheetViews>
    <sheetView topLeftCell="A7" zoomScale="90" zoomScaleNormal="90" workbookViewId="0">
      <selection activeCell="O12" sqref="O12"/>
    </sheetView>
  </sheetViews>
  <sheetFormatPr baseColWidth="10" defaultRowHeight="15" x14ac:dyDescent="0.25"/>
  <cols>
    <col min="1" max="1" width="20.42578125" bestFit="1" customWidth="1"/>
    <col min="2" max="9" width="12.28515625" style="20" bestFit="1" customWidth="1"/>
    <col min="10" max="11" width="13.28515625" style="20" bestFit="1" customWidth="1"/>
    <col min="12" max="13" width="12.28515625" style="20" bestFit="1" customWidth="1"/>
    <col min="14" max="14" width="13.28515625" style="20" bestFit="1" customWidth="1"/>
    <col min="15" max="15" width="12.28515625" style="20" bestFit="1" customWidth="1"/>
  </cols>
  <sheetData>
    <row r="1" spans="1:15" x14ac:dyDescent="0.25">
      <c r="A1">
        <v>2015</v>
      </c>
      <c r="B1" s="20" t="s">
        <v>66</v>
      </c>
      <c r="C1" s="20" t="s">
        <v>67</v>
      </c>
      <c r="D1" s="20" t="s">
        <v>68</v>
      </c>
      <c r="E1" s="20" t="s">
        <v>69</v>
      </c>
      <c r="F1" s="20" t="s">
        <v>71</v>
      </c>
      <c r="G1" s="20" t="s">
        <v>72</v>
      </c>
      <c r="H1" s="20" t="s">
        <v>60</v>
      </c>
      <c r="I1" s="20" t="s">
        <v>61</v>
      </c>
      <c r="J1" s="20" t="s">
        <v>62</v>
      </c>
      <c r="K1" s="20" t="s">
        <v>63</v>
      </c>
      <c r="L1" s="20" t="s">
        <v>64</v>
      </c>
      <c r="M1" s="20" t="s">
        <v>65</v>
      </c>
      <c r="N1" s="20" t="s">
        <v>8</v>
      </c>
      <c r="O1" s="20" t="s">
        <v>74</v>
      </c>
    </row>
    <row r="2" spans="1:15" x14ac:dyDescent="0.25">
      <c r="A2" t="s">
        <v>8</v>
      </c>
      <c r="B2" s="21">
        <v>1986762550</v>
      </c>
      <c r="C2" s="21">
        <v>1898127587</v>
      </c>
      <c r="D2" s="21">
        <v>2156602344</v>
      </c>
      <c r="E2" s="21">
        <v>2449869953</v>
      </c>
      <c r="F2" s="21">
        <v>2292774890</v>
      </c>
      <c r="G2" s="21">
        <v>2181048594</v>
      </c>
      <c r="H2" s="21">
        <v>2577618023</v>
      </c>
      <c r="I2" s="21">
        <v>2865626692</v>
      </c>
      <c r="J2" s="21">
        <v>2237269378</v>
      </c>
      <c r="K2" s="21">
        <v>2240774080</v>
      </c>
      <c r="L2" s="21">
        <v>2215842464</v>
      </c>
      <c r="M2" s="21">
        <v>2620676722</v>
      </c>
      <c r="N2" s="21">
        <f>SUM(B2:M2)</f>
        <v>27722993277</v>
      </c>
      <c r="O2" s="21">
        <f>+AVERAGE(B2:M2)</f>
        <v>2310249439.75</v>
      </c>
    </row>
    <row r="3" spans="1:15" x14ac:dyDescent="0.25">
      <c r="A3" t="s">
        <v>76</v>
      </c>
      <c r="B3" s="21">
        <v>0</v>
      </c>
      <c r="C3" s="21">
        <v>54844561</v>
      </c>
      <c r="D3" s="21">
        <v>6151200</v>
      </c>
      <c r="E3" s="21">
        <v>181115118</v>
      </c>
      <c r="F3" s="21">
        <v>44195718</v>
      </c>
      <c r="G3" s="21">
        <v>45801629</v>
      </c>
      <c r="H3" s="21">
        <v>31685394</v>
      </c>
      <c r="I3" s="21">
        <v>440500974</v>
      </c>
      <c r="J3" s="21">
        <v>57273150</v>
      </c>
      <c r="K3" s="21">
        <v>44674995</v>
      </c>
      <c r="L3" s="21">
        <v>293111971</v>
      </c>
      <c r="M3" s="21">
        <v>323958798</v>
      </c>
      <c r="N3" s="21">
        <f>SUM(B3:M3)</f>
        <v>1523313508</v>
      </c>
      <c r="O3" s="21">
        <f>+AVERAGE(B3:M3)</f>
        <v>126942792.33333333</v>
      </c>
    </row>
    <row r="4" spans="1:15" x14ac:dyDescent="0.25">
      <c r="A4" s="18" t="s">
        <v>73</v>
      </c>
      <c r="B4" s="22">
        <f>+B2-B3</f>
        <v>1986762550</v>
      </c>
      <c r="C4" s="22">
        <f t="shared" ref="C4:M4" si="0">+C2-C3</f>
        <v>1843283026</v>
      </c>
      <c r="D4" s="22">
        <f t="shared" si="0"/>
        <v>2150451144</v>
      </c>
      <c r="E4" s="22">
        <f t="shared" si="0"/>
        <v>2268754835</v>
      </c>
      <c r="F4" s="22">
        <f t="shared" si="0"/>
        <v>2248579172</v>
      </c>
      <c r="G4" s="22">
        <f t="shared" si="0"/>
        <v>2135246965</v>
      </c>
      <c r="H4" s="22">
        <f t="shared" si="0"/>
        <v>2545932629</v>
      </c>
      <c r="I4" s="22">
        <f t="shared" si="0"/>
        <v>2425125718</v>
      </c>
      <c r="J4" s="22">
        <f t="shared" si="0"/>
        <v>2179996228</v>
      </c>
      <c r="K4" s="22">
        <f t="shared" si="0"/>
        <v>2196099085</v>
      </c>
      <c r="L4" s="22">
        <f t="shared" si="0"/>
        <v>1922730493</v>
      </c>
      <c r="M4" s="22">
        <f t="shared" si="0"/>
        <v>2296717924</v>
      </c>
      <c r="N4" s="22">
        <f>SUM(B4:M4)</f>
        <v>26199679769</v>
      </c>
      <c r="O4" s="22">
        <f>+AVERAGE(B4:M4)</f>
        <v>2183306647.4166665</v>
      </c>
    </row>
    <row r="5" spans="1:15" x14ac:dyDescent="0.25">
      <c r="A5" t="s">
        <v>38</v>
      </c>
      <c r="B5" s="21">
        <v>5689860</v>
      </c>
      <c r="C5" s="21">
        <v>12220039</v>
      </c>
      <c r="D5" s="21">
        <v>8837661</v>
      </c>
      <c r="E5" s="21">
        <v>8762146</v>
      </c>
      <c r="F5" s="21">
        <v>6810620</v>
      </c>
      <c r="G5" s="21">
        <v>8729665</v>
      </c>
      <c r="H5" s="21">
        <v>5661630</v>
      </c>
      <c r="I5" s="21">
        <v>5151980</v>
      </c>
      <c r="J5" s="21">
        <v>2521222</v>
      </c>
      <c r="K5" s="21">
        <v>9247126</v>
      </c>
      <c r="L5" s="21">
        <v>6653398</v>
      </c>
      <c r="M5" s="21">
        <v>69500</v>
      </c>
      <c r="N5" s="21">
        <f>SUM(B5:M5)</f>
        <v>80354847</v>
      </c>
      <c r="O5" s="21">
        <f>+AVERAGE(B5:M5)</f>
        <v>6696237.25</v>
      </c>
    </row>
    <row r="6" spans="1:15" x14ac:dyDescent="0.25">
      <c r="A6" t="s">
        <v>36</v>
      </c>
      <c r="B6" s="21">
        <v>53321893</v>
      </c>
      <c r="C6" s="21">
        <v>57082601</v>
      </c>
      <c r="D6" s="21">
        <v>65399088</v>
      </c>
      <c r="E6" s="21">
        <v>59468036</v>
      </c>
      <c r="F6" s="21">
        <v>56901933</v>
      </c>
      <c r="G6" s="21">
        <v>69733456</v>
      </c>
      <c r="H6" s="21">
        <v>100534506</v>
      </c>
      <c r="I6" s="21">
        <v>72525573</v>
      </c>
      <c r="J6" s="21">
        <v>83452112</v>
      </c>
      <c r="K6" s="21">
        <v>74830651</v>
      </c>
      <c r="L6" s="21">
        <v>70759376</v>
      </c>
      <c r="M6" s="21">
        <v>92424699</v>
      </c>
      <c r="N6" s="21">
        <f>SUM(B6:M6)</f>
        <v>856433924</v>
      </c>
      <c r="O6" s="21">
        <f>+AVERAGE(B6:M6)</f>
        <v>71369493.666666672</v>
      </c>
    </row>
    <row r="8" spans="1:15" s="19" customFormat="1" x14ac:dyDescent="0.25">
      <c r="A8" s="18" t="s">
        <v>75</v>
      </c>
      <c r="B8" s="22">
        <f>+B4-B5-B6</f>
        <v>1927750797</v>
      </c>
      <c r="C8" s="22">
        <f t="shared" ref="C8:M8" si="1">+C4-C5-C6</f>
        <v>1773980386</v>
      </c>
      <c r="D8" s="22">
        <f t="shared" si="1"/>
        <v>2076214395</v>
      </c>
      <c r="E8" s="22">
        <f t="shared" si="1"/>
        <v>2200524653</v>
      </c>
      <c r="F8" s="22">
        <f t="shared" si="1"/>
        <v>2184866619</v>
      </c>
      <c r="G8" s="22">
        <f t="shared" si="1"/>
        <v>2056783844</v>
      </c>
      <c r="H8" s="22">
        <f t="shared" si="1"/>
        <v>2439736493</v>
      </c>
      <c r="I8" s="22">
        <f t="shared" si="1"/>
        <v>2347448165</v>
      </c>
      <c r="J8" s="22">
        <f t="shared" si="1"/>
        <v>2094022894</v>
      </c>
      <c r="K8" s="22">
        <f t="shared" si="1"/>
        <v>2112021308</v>
      </c>
      <c r="L8" s="22">
        <f t="shared" si="1"/>
        <v>1845317719</v>
      </c>
      <c r="M8" s="22">
        <f t="shared" si="1"/>
        <v>2204223725</v>
      </c>
      <c r="N8" s="22">
        <f>SUM(B8:M8)</f>
        <v>25262890998</v>
      </c>
      <c r="O8" s="22">
        <f>+AVERAGE(B8:M8)</f>
        <v>2105240916.5</v>
      </c>
    </row>
    <row r="10" spans="1:15" x14ac:dyDescent="0.25">
      <c r="A10" t="s">
        <v>78</v>
      </c>
      <c r="B10" s="21">
        <v>213401617</v>
      </c>
      <c r="C10" s="21">
        <v>193788163</v>
      </c>
      <c r="D10" s="21">
        <v>196292827</v>
      </c>
      <c r="E10" s="21">
        <v>198485839</v>
      </c>
      <c r="F10" s="21">
        <v>179160858</v>
      </c>
      <c r="G10" s="21">
        <v>203485871</v>
      </c>
      <c r="H10" s="21">
        <v>206138821</v>
      </c>
      <c r="I10" s="21">
        <v>192360620</v>
      </c>
      <c r="J10" s="21">
        <v>212045548</v>
      </c>
      <c r="K10" s="21">
        <v>217205643</v>
      </c>
      <c r="L10" s="21">
        <v>227911299</v>
      </c>
      <c r="M10" s="21">
        <v>210932393</v>
      </c>
      <c r="N10" s="21">
        <f>SUM(B10:M10)</f>
        <v>2451209499</v>
      </c>
      <c r="O10" s="21">
        <f>+AVERAGE(B10:M10)</f>
        <v>204267458.25</v>
      </c>
    </row>
    <row r="11" spans="1:15" x14ac:dyDescent="0.25">
      <c r="A11" s="18" t="s">
        <v>77</v>
      </c>
      <c r="B11" s="22">
        <f>+B8-B10</f>
        <v>1714349180</v>
      </c>
      <c r="C11" s="22">
        <f t="shared" ref="C11:M11" si="2">+C8-C10</f>
        <v>1580192223</v>
      </c>
      <c r="D11" s="22">
        <f t="shared" si="2"/>
        <v>1879921568</v>
      </c>
      <c r="E11" s="22">
        <f t="shared" si="2"/>
        <v>2002038814</v>
      </c>
      <c r="F11" s="22">
        <f t="shared" si="2"/>
        <v>2005705761</v>
      </c>
      <c r="G11" s="22">
        <f t="shared" si="2"/>
        <v>1853297973</v>
      </c>
      <c r="H11" s="22">
        <f t="shared" si="2"/>
        <v>2233597672</v>
      </c>
      <c r="I11" s="22">
        <f t="shared" si="2"/>
        <v>2155087545</v>
      </c>
      <c r="J11" s="22">
        <f t="shared" si="2"/>
        <v>1881977346</v>
      </c>
      <c r="K11" s="22">
        <f t="shared" si="2"/>
        <v>1894815665</v>
      </c>
      <c r="L11" s="22">
        <f t="shared" si="2"/>
        <v>1617406420</v>
      </c>
      <c r="M11" s="22">
        <f t="shared" si="2"/>
        <v>1993291332</v>
      </c>
      <c r="N11" s="22">
        <f>SUM(B11:M11)</f>
        <v>22811681499</v>
      </c>
      <c r="O11" s="22">
        <f>+AVERAGE(B11:M11)</f>
        <v>1900973458.25</v>
      </c>
    </row>
    <row r="14" spans="1:15" x14ac:dyDescent="0.25">
      <c r="A14" s="23">
        <v>2016</v>
      </c>
      <c r="B14" s="24" t="s">
        <v>66</v>
      </c>
      <c r="C14" s="24" t="s">
        <v>67</v>
      </c>
      <c r="D14" s="24" t="s">
        <v>68</v>
      </c>
      <c r="E14" s="24" t="s">
        <v>69</v>
      </c>
      <c r="F14" s="24" t="s">
        <v>71</v>
      </c>
      <c r="G14" s="24" t="s">
        <v>72</v>
      </c>
      <c r="H14" s="24" t="s">
        <v>60</v>
      </c>
      <c r="I14" s="24" t="s">
        <v>61</v>
      </c>
      <c r="J14" s="24" t="s">
        <v>62</v>
      </c>
      <c r="K14" s="24" t="s">
        <v>63</v>
      </c>
      <c r="L14" s="24" t="s">
        <v>64</v>
      </c>
      <c r="M14" s="24" t="s">
        <v>65</v>
      </c>
      <c r="N14" s="24" t="s">
        <v>8</v>
      </c>
      <c r="O14" s="24" t="s">
        <v>74</v>
      </c>
    </row>
    <row r="15" spans="1:15" x14ac:dyDescent="0.25">
      <c r="A15" s="23" t="s">
        <v>8</v>
      </c>
      <c r="B15" s="25">
        <v>2492852364</v>
      </c>
      <c r="C15" s="25">
        <v>2416037308</v>
      </c>
      <c r="D15" s="25">
        <v>2326923793</v>
      </c>
      <c r="E15" s="25">
        <v>2325786047</v>
      </c>
      <c r="F15" s="25">
        <v>2378764886</v>
      </c>
      <c r="G15" s="25">
        <v>2518608765</v>
      </c>
      <c r="H15" s="25">
        <v>2315112052</v>
      </c>
      <c r="I15" s="25">
        <v>2548781912</v>
      </c>
      <c r="J15" s="25">
        <v>2319894394</v>
      </c>
      <c r="K15" s="25">
        <v>2338049835</v>
      </c>
      <c r="L15" s="25">
        <f>2485448779-48960835</f>
        <v>2436487944</v>
      </c>
      <c r="M15" s="25">
        <f>2415594620-21520075</f>
        <v>2394074545</v>
      </c>
      <c r="N15" s="25">
        <f>SUM(B15:M15)</f>
        <v>28811373845</v>
      </c>
      <c r="O15" s="25">
        <f>+AVERAGE(B15:M15)</f>
        <v>2400947820.4166665</v>
      </c>
    </row>
    <row r="16" spans="1:15" x14ac:dyDescent="0.25">
      <c r="A16" s="23"/>
      <c r="B16" s="25">
        <v>0</v>
      </c>
      <c r="C16" s="25">
        <v>0</v>
      </c>
      <c r="D16" s="25">
        <v>0</v>
      </c>
      <c r="E16" s="25">
        <v>28730883</v>
      </c>
      <c r="F16" s="25">
        <v>46143990</v>
      </c>
      <c r="G16" s="25">
        <v>0</v>
      </c>
      <c r="H16" s="25">
        <v>4877331</v>
      </c>
      <c r="I16" s="25">
        <v>28730509</v>
      </c>
      <c r="J16" s="25">
        <v>143440</v>
      </c>
      <c r="K16" s="25">
        <v>90020644</v>
      </c>
      <c r="L16" s="25">
        <v>164564172</v>
      </c>
      <c r="M16" s="25">
        <v>130657884</v>
      </c>
      <c r="N16" s="25">
        <f>SUM(B16:M16)</f>
        <v>493868853</v>
      </c>
      <c r="O16" s="25">
        <f>+AVERAGE(B16:M16)</f>
        <v>41155737.75</v>
      </c>
    </row>
    <row r="17" spans="1:16" x14ac:dyDescent="0.25">
      <c r="A17" s="26" t="s">
        <v>73</v>
      </c>
      <c r="B17" s="27">
        <f t="shared" ref="B17:M17" si="3">+B15-B16</f>
        <v>2492852364</v>
      </c>
      <c r="C17" s="27">
        <f t="shared" si="3"/>
        <v>2416037308</v>
      </c>
      <c r="D17" s="27">
        <f t="shared" si="3"/>
        <v>2326923793</v>
      </c>
      <c r="E17" s="27">
        <f t="shared" si="3"/>
        <v>2297055164</v>
      </c>
      <c r="F17" s="27">
        <f t="shared" si="3"/>
        <v>2332620896</v>
      </c>
      <c r="G17" s="27">
        <f t="shared" si="3"/>
        <v>2518608765</v>
      </c>
      <c r="H17" s="27">
        <f t="shared" si="3"/>
        <v>2310234721</v>
      </c>
      <c r="I17" s="27">
        <f t="shared" si="3"/>
        <v>2520051403</v>
      </c>
      <c r="J17" s="27">
        <f t="shared" si="3"/>
        <v>2319750954</v>
      </c>
      <c r="K17" s="27">
        <f t="shared" si="3"/>
        <v>2248029191</v>
      </c>
      <c r="L17" s="27">
        <f t="shared" si="3"/>
        <v>2271923772</v>
      </c>
      <c r="M17" s="27">
        <f t="shared" si="3"/>
        <v>2263416661</v>
      </c>
      <c r="N17" s="27">
        <f>SUM(B17:M17)</f>
        <v>28317504992</v>
      </c>
      <c r="O17" s="27">
        <f>+AVERAGE(B17:M17)</f>
        <v>2359792082.6666665</v>
      </c>
    </row>
    <row r="18" spans="1:16" x14ac:dyDescent="0.25">
      <c r="A18" s="23" t="s">
        <v>38</v>
      </c>
      <c r="B18" s="25">
        <v>132600</v>
      </c>
      <c r="C18" s="25"/>
      <c r="D18" s="25"/>
      <c r="E18" s="25"/>
      <c r="F18" s="25"/>
      <c r="G18" s="25"/>
      <c r="H18" s="25">
        <v>0</v>
      </c>
      <c r="I18" s="25">
        <v>6498554</v>
      </c>
      <c r="J18" s="25">
        <v>9435882</v>
      </c>
      <c r="K18" s="25">
        <v>11463121</v>
      </c>
      <c r="L18" s="25">
        <v>58000</v>
      </c>
      <c r="M18" s="25">
        <v>3430109</v>
      </c>
      <c r="N18" s="25">
        <f>SUM(B18:M18)</f>
        <v>31018266</v>
      </c>
      <c r="O18" s="25">
        <f>+AVERAGE(B18:M18)</f>
        <v>4431180.8571428573</v>
      </c>
    </row>
    <row r="19" spans="1:16" x14ac:dyDescent="0.25">
      <c r="A19" s="23" t="s">
        <v>36</v>
      </c>
      <c r="B19" s="25">
        <v>87590737</v>
      </c>
      <c r="C19" s="25">
        <v>17326383</v>
      </c>
      <c r="D19" s="25">
        <v>12065398</v>
      </c>
      <c r="E19" s="25">
        <v>19408635</v>
      </c>
      <c r="F19" s="25">
        <v>14403865</v>
      </c>
      <c r="G19" s="25">
        <v>1927269</v>
      </c>
      <c r="H19" s="25">
        <v>432864</v>
      </c>
      <c r="I19" s="25">
        <v>615100</v>
      </c>
      <c r="J19" s="25">
        <v>0</v>
      </c>
      <c r="K19" s="25">
        <v>656400</v>
      </c>
      <c r="L19" s="25">
        <v>0</v>
      </c>
      <c r="M19" s="25">
        <v>451700</v>
      </c>
      <c r="N19" s="25">
        <f>SUM(B19:M19)</f>
        <v>154878351</v>
      </c>
      <c r="O19" s="25">
        <f>+AVERAGE(B19:M19)</f>
        <v>12906529.25</v>
      </c>
    </row>
    <row r="20" spans="1:16" x14ac:dyDescent="0.25">
      <c r="A20" s="23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</row>
    <row r="21" spans="1:16" x14ac:dyDescent="0.25">
      <c r="A21" s="26" t="s">
        <v>75</v>
      </c>
      <c r="B21" s="27">
        <f>+B17-B18-B19</f>
        <v>2405129027</v>
      </c>
      <c r="C21" s="27">
        <f t="shared" ref="C21:L21" si="4">+C17-C18-C19</f>
        <v>2398710925</v>
      </c>
      <c r="D21" s="27">
        <f t="shared" si="4"/>
        <v>2314858395</v>
      </c>
      <c r="E21" s="27">
        <f t="shared" si="4"/>
        <v>2277646529</v>
      </c>
      <c r="F21" s="27">
        <f t="shared" si="4"/>
        <v>2318217031</v>
      </c>
      <c r="G21" s="27">
        <f t="shared" si="4"/>
        <v>2516681496</v>
      </c>
      <c r="H21" s="27">
        <f t="shared" si="4"/>
        <v>2309801857</v>
      </c>
      <c r="I21" s="27">
        <f>+I17-I18-I19</f>
        <v>2512937749</v>
      </c>
      <c r="J21" s="27">
        <f>+J17-J18-J19</f>
        <v>2310315072</v>
      </c>
      <c r="K21" s="27">
        <f t="shared" si="4"/>
        <v>2235909670</v>
      </c>
      <c r="L21" s="27">
        <f t="shared" si="4"/>
        <v>2271865772</v>
      </c>
      <c r="M21" s="27">
        <f>+M17-M18-M19</f>
        <v>2259534852</v>
      </c>
      <c r="N21" s="27">
        <f>SUM(B21:M21)</f>
        <v>28131608375</v>
      </c>
      <c r="O21" s="27">
        <f>+AVERAGE(B21:M21)</f>
        <v>2344300697.9166665</v>
      </c>
    </row>
    <row r="24" spans="1:16" x14ac:dyDescent="0.25">
      <c r="A24" s="23" t="s">
        <v>78</v>
      </c>
      <c r="B24" s="25">
        <v>232550887</v>
      </c>
      <c r="C24" s="25">
        <v>234040333</v>
      </c>
      <c r="D24" s="25">
        <v>237588058</v>
      </c>
      <c r="E24" s="25">
        <v>238732513</v>
      </c>
      <c r="F24" s="25">
        <v>247004662</v>
      </c>
      <c r="G24" s="25">
        <v>356100867</v>
      </c>
      <c r="H24" s="25">
        <v>264083931</v>
      </c>
      <c r="I24" s="25">
        <v>233961600</v>
      </c>
      <c r="J24" s="25">
        <v>264965732</v>
      </c>
      <c r="K24" s="25">
        <v>265308164</v>
      </c>
      <c r="L24" s="25">
        <v>258622455</v>
      </c>
      <c r="M24" s="25">
        <v>259734952</v>
      </c>
      <c r="N24" s="25">
        <f>SUM(B24:M24)</f>
        <v>3092694154</v>
      </c>
      <c r="O24" s="25">
        <f>+AVERAGE(B24:M24)</f>
        <v>257724512.83333334</v>
      </c>
    </row>
    <row r="25" spans="1:16" x14ac:dyDescent="0.25">
      <c r="A25" s="26" t="s">
        <v>77</v>
      </c>
      <c r="B25" s="27">
        <f t="shared" ref="B25:M25" si="5">+B21-B24</f>
        <v>2172578140</v>
      </c>
      <c r="C25" s="27">
        <f t="shared" si="5"/>
        <v>2164670592</v>
      </c>
      <c r="D25" s="27">
        <f t="shared" si="5"/>
        <v>2077270337</v>
      </c>
      <c r="E25" s="27">
        <f t="shared" si="5"/>
        <v>2038914016</v>
      </c>
      <c r="F25" s="27">
        <f t="shared" si="5"/>
        <v>2071212369</v>
      </c>
      <c r="G25" s="27">
        <f t="shared" si="5"/>
        <v>2160580629</v>
      </c>
      <c r="H25" s="27">
        <f t="shared" si="5"/>
        <v>2045717926</v>
      </c>
      <c r="I25" s="27">
        <f t="shared" si="5"/>
        <v>2278976149</v>
      </c>
      <c r="J25" s="27">
        <f t="shared" si="5"/>
        <v>2045349340</v>
      </c>
      <c r="K25" s="27">
        <f t="shared" si="5"/>
        <v>1970601506</v>
      </c>
      <c r="L25" s="27">
        <f t="shared" si="5"/>
        <v>2013243317</v>
      </c>
      <c r="M25" s="27">
        <f t="shared" si="5"/>
        <v>1999799900</v>
      </c>
      <c r="N25" s="27">
        <f>SUM(B25:M25)</f>
        <v>25038914221</v>
      </c>
      <c r="O25" s="27">
        <f>+AVERAGE(B25:M25)</f>
        <v>2086576185.0833333</v>
      </c>
    </row>
    <row r="28" spans="1:16" x14ac:dyDescent="0.25">
      <c r="A28">
        <v>2015</v>
      </c>
      <c r="B28" s="21">
        <f>+B4-B10</f>
        <v>1773360933</v>
      </c>
      <c r="C28" s="21">
        <f t="shared" ref="C28:M28" si="6">+C4-C10</f>
        <v>1649494863</v>
      </c>
      <c r="D28" s="21">
        <f t="shared" si="6"/>
        <v>1954158317</v>
      </c>
      <c r="E28" s="21">
        <f t="shared" si="6"/>
        <v>2070268996</v>
      </c>
      <c r="F28" s="21">
        <f t="shared" si="6"/>
        <v>2069418314</v>
      </c>
      <c r="G28" s="21">
        <f t="shared" si="6"/>
        <v>1931761094</v>
      </c>
      <c r="H28" s="21">
        <f t="shared" si="6"/>
        <v>2339793808</v>
      </c>
      <c r="I28" s="21">
        <f t="shared" si="6"/>
        <v>2232765098</v>
      </c>
      <c r="J28" s="21">
        <f>+J4-J10</f>
        <v>1967950680</v>
      </c>
      <c r="K28" s="21">
        <f t="shared" si="6"/>
        <v>1978893442</v>
      </c>
      <c r="L28" s="21">
        <f t="shared" si="6"/>
        <v>1694819194</v>
      </c>
      <c r="M28" s="21">
        <f t="shared" si="6"/>
        <v>2085785531</v>
      </c>
    </row>
    <row r="29" spans="1:16" x14ac:dyDescent="0.25">
      <c r="B29" s="21">
        <f>+B17-B24</f>
        <v>2260301477</v>
      </c>
      <c r="C29" s="21">
        <f t="shared" ref="C29:I29" si="7">+C17-C24</f>
        <v>2181996975</v>
      </c>
      <c r="D29" s="21">
        <f t="shared" si="7"/>
        <v>2089335735</v>
      </c>
      <c r="E29" s="21">
        <f t="shared" si="7"/>
        <v>2058322651</v>
      </c>
      <c r="F29" s="21">
        <f t="shared" si="7"/>
        <v>2085616234</v>
      </c>
      <c r="G29" s="21">
        <f t="shared" si="7"/>
        <v>2162507898</v>
      </c>
      <c r="H29" s="21">
        <f t="shared" si="7"/>
        <v>2046150790</v>
      </c>
      <c r="I29" s="21">
        <f t="shared" si="7"/>
        <v>2286089803</v>
      </c>
      <c r="J29" s="21">
        <f>+J17-J24</f>
        <v>2054785222</v>
      </c>
      <c r="K29" s="21">
        <f>+K17-K24</f>
        <v>1982721027</v>
      </c>
      <c r="L29" s="21">
        <f>+L17-L24</f>
        <v>2013301317</v>
      </c>
      <c r="M29" s="21">
        <f>+M17-M24</f>
        <v>2003681709</v>
      </c>
    </row>
    <row r="30" spans="1:16" x14ac:dyDescent="0.25">
      <c r="B30" s="20" t="s">
        <v>79</v>
      </c>
      <c r="I30" s="20" t="s">
        <v>80</v>
      </c>
      <c r="J30" s="28"/>
      <c r="K30" s="28"/>
      <c r="L30" s="28"/>
      <c r="M30" s="28"/>
      <c r="N30" s="28"/>
      <c r="O30" s="28"/>
      <c r="P30" s="29"/>
    </row>
    <row r="31" spans="1:16" x14ac:dyDescent="0.25">
      <c r="J31" s="30"/>
      <c r="K31" s="30"/>
      <c r="L31" s="30"/>
      <c r="M31" s="30"/>
      <c r="N31" s="30"/>
      <c r="O31" s="31"/>
      <c r="P31" s="30"/>
    </row>
    <row r="32" spans="1:16" x14ac:dyDescent="0.25">
      <c r="J32" s="32"/>
      <c r="K32" s="32"/>
      <c r="L32" s="32"/>
      <c r="M32" s="32"/>
      <c r="N32" s="32"/>
      <c r="O32" s="32"/>
      <c r="P32" s="32"/>
    </row>
    <row r="50" spans="1:13" x14ac:dyDescent="0.25">
      <c r="A50" t="s">
        <v>81</v>
      </c>
    </row>
    <row r="52" spans="1:13" x14ac:dyDescent="0.25">
      <c r="A52" t="s">
        <v>86</v>
      </c>
      <c r="B52" s="20" t="s">
        <v>66</v>
      </c>
      <c r="C52" s="20" t="s">
        <v>67</v>
      </c>
      <c r="D52" s="20" t="s">
        <v>68</v>
      </c>
      <c r="E52" s="20" t="s">
        <v>69</v>
      </c>
      <c r="F52" s="20" t="s">
        <v>71</v>
      </c>
      <c r="G52" s="20" t="s">
        <v>72</v>
      </c>
      <c r="H52" s="20" t="s">
        <v>60</v>
      </c>
      <c r="I52" s="20" t="s">
        <v>61</v>
      </c>
      <c r="J52" s="20" t="s">
        <v>62</v>
      </c>
      <c r="K52" s="20" t="s">
        <v>63</v>
      </c>
      <c r="L52" s="20" t="s">
        <v>64</v>
      </c>
      <c r="M52" s="20" t="s">
        <v>65</v>
      </c>
    </row>
    <row r="53" spans="1:13" x14ac:dyDescent="0.25">
      <c r="A53">
        <v>2015</v>
      </c>
      <c r="B53" s="21">
        <f>+B11</f>
        <v>1714349180</v>
      </c>
      <c r="C53" s="21">
        <f t="shared" ref="C53:H53" si="8">+C11</f>
        <v>1580192223</v>
      </c>
      <c r="D53" s="21">
        <f t="shared" si="8"/>
        <v>1879921568</v>
      </c>
      <c r="E53" s="21">
        <f t="shared" si="8"/>
        <v>2002038814</v>
      </c>
      <c r="F53" s="21">
        <f t="shared" si="8"/>
        <v>2005705761</v>
      </c>
      <c r="G53" s="21">
        <f t="shared" si="8"/>
        <v>1853297973</v>
      </c>
      <c r="H53" s="21">
        <f t="shared" si="8"/>
        <v>2233597672</v>
      </c>
      <c r="I53" s="21">
        <f>+I11</f>
        <v>2155087545</v>
      </c>
      <c r="J53" s="21">
        <f>+J11</f>
        <v>1881977346</v>
      </c>
      <c r="K53" s="21">
        <f>+K11</f>
        <v>1894815665</v>
      </c>
      <c r="L53" s="21">
        <f>+L11</f>
        <v>1617406420</v>
      </c>
      <c r="M53" s="21">
        <f>+M11</f>
        <v>1993291332</v>
      </c>
    </row>
    <row r="54" spans="1:13" x14ac:dyDescent="0.25">
      <c r="A54">
        <v>2016</v>
      </c>
      <c r="B54" s="21">
        <f>+B25</f>
        <v>2172578140</v>
      </c>
      <c r="C54" s="21">
        <f t="shared" ref="C54:M54" si="9">+C25</f>
        <v>2164670592</v>
      </c>
      <c r="D54" s="21">
        <f t="shared" si="9"/>
        <v>2077270337</v>
      </c>
      <c r="E54" s="21">
        <f t="shared" si="9"/>
        <v>2038914016</v>
      </c>
      <c r="F54" s="21">
        <f t="shared" si="9"/>
        <v>2071212369</v>
      </c>
      <c r="G54" s="21">
        <f t="shared" si="9"/>
        <v>2160580629</v>
      </c>
      <c r="H54" s="21">
        <f t="shared" si="9"/>
        <v>2045717926</v>
      </c>
      <c r="I54" s="21">
        <f t="shared" si="9"/>
        <v>2278976149</v>
      </c>
      <c r="J54" s="21">
        <f t="shared" si="9"/>
        <v>2045349340</v>
      </c>
      <c r="K54" s="21">
        <f t="shared" si="9"/>
        <v>1970601506</v>
      </c>
      <c r="L54" s="21">
        <f t="shared" si="9"/>
        <v>2013243317</v>
      </c>
      <c r="M54" s="21">
        <f t="shared" si="9"/>
        <v>1999799900</v>
      </c>
    </row>
    <row r="55" spans="1:13" x14ac:dyDescent="0.25">
      <c r="B55" s="21">
        <f>+B54*0.07</f>
        <v>152080469.80000001</v>
      </c>
      <c r="C55" s="21">
        <f t="shared" ref="C55:H55" si="10">+C54*0.07</f>
        <v>151526941.44000003</v>
      </c>
      <c r="D55" s="21">
        <f t="shared" si="10"/>
        <v>145408923.59</v>
      </c>
      <c r="E55" s="21">
        <f t="shared" si="10"/>
        <v>142723981.12</v>
      </c>
      <c r="F55" s="21">
        <f t="shared" si="10"/>
        <v>144984865.83000001</v>
      </c>
      <c r="G55" s="21">
        <f t="shared" si="10"/>
        <v>151240644.03</v>
      </c>
      <c r="H55" s="21">
        <f t="shared" si="10"/>
        <v>143200254.82000002</v>
      </c>
      <c r="I55" s="21">
        <f>+I54*0.07</f>
        <v>159528330.43000001</v>
      </c>
      <c r="J55" s="21">
        <f>+J54*0.07</f>
        <v>143174453.80000001</v>
      </c>
      <c r="K55" s="21">
        <f>+K54*0.07</f>
        <v>137942105.42000002</v>
      </c>
      <c r="L55" s="21">
        <f>+L54*0.07</f>
        <v>140927032.19000003</v>
      </c>
      <c r="M55" s="21">
        <f>+M54*0.07</f>
        <v>139985993</v>
      </c>
    </row>
    <row r="56" spans="1:13" x14ac:dyDescent="0.25">
      <c r="A56" t="s">
        <v>87</v>
      </c>
      <c r="B56" s="21">
        <f>+B54-B55</f>
        <v>2020497670.2</v>
      </c>
      <c r="C56" s="21">
        <f t="shared" ref="C56:H56" si="11">+C54-C55</f>
        <v>2013143650.5599999</v>
      </c>
      <c r="D56" s="21">
        <f t="shared" si="11"/>
        <v>1931861413.4100001</v>
      </c>
      <c r="E56" s="21">
        <f t="shared" si="11"/>
        <v>1896190034.8800001</v>
      </c>
      <c r="F56" s="21">
        <f t="shared" si="11"/>
        <v>1926227503.1700001</v>
      </c>
      <c r="G56" s="21">
        <f t="shared" si="11"/>
        <v>2009339984.97</v>
      </c>
      <c r="H56" s="21">
        <f t="shared" si="11"/>
        <v>1902517671.1800001</v>
      </c>
      <c r="I56" s="21">
        <f>+I54-I55</f>
        <v>2119447818.5699999</v>
      </c>
      <c r="J56" s="21">
        <f>+J54-J55</f>
        <v>1902174886.2</v>
      </c>
      <c r="K56" s="21">
        <f>+K54-K55</f>
        <v>1832659400.5799999</v>
      </c>
      <c r="L56" s="21">
        <f>+L54-L55</f>
        <v>1872316284.8099999</v>
      </c>
      <c r="M56" s="21">
        <f>+M54-M55</f>
        <v>1859813907</v>
      </c>
    </row>
    <row r="57" spans="1:13" x14ac:dyDescent="0.25">
      <c r="B57" s="33">
        <f t="shared" ref="B57:M57" si="12">+(B56-B53)/B53</f>
        <v>0.17858000795380558</v>
      </c>
      <c r="C57" s="33">
        <f t="shared" si="12"/>
        <v>0.27398655762147739</v>
      </c>
      <c r="D57" s="33">
        <f t="shared" si="12"/>
        <v>2.7628729992846216E-2</v>
      </c>
      <c r="E57" s="33">
        <f t="shared" si="12"/>
        <v>-5.2870493009332775E-2</v>
      </c>
      <c r="F57" s="33">
        <f t="shared" si="12"/>
        <v>-3.9626080442813232E-2</v>
      </c>
      <c r="G57" s="33">
        <f t="shared" si="12"/>
        <v>8.4196936619646334E-2</v>
      </c>
      <c r="H57" s="33">
        <f t="shared" si="12"/>
        <v>-0.14822723222286738</v>
      </c>
      <c r="I57" s="33">
        <f t="shared" si="12"/>
        <v>-1.6537484295098586E-2</v>
      </c>
      <c r="J57" s="33">
        <f t="shared" si="12"/>
        <v>1.0732084657091323E-2</v>
      </c>
      <c r="K57" s="33">
        <f t="shared" si="12"/>
        <v>-3.2803330460116326E-2</v>
      </c>
      <c r="L57" s="33">
        <f t="shared" si="12"/>
        <v>0.15760408865571335</v>
      </c>
      <c r="M57" s="33">
        <f t="shared" si="12"/>
        <v>-6.6963329874150074E-2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workbookViewId="0">
      <selection activeCell="L19" sqref="L19"/>
    </sheetView>
  </sheetViews>
  <sheetFormatPr baseColWidth="10" defaultRowHeight="16.5" x14ac:dyDescent="0.3"/>
  <cols>
    <col min="1" max="1" width="35.7109375" style="6" customWidth="1"/>
    <col min="2" max="9" width="12.28515625" style="6" bestFit="1" customWidth="1"/>
    <col min="10" max="10" width="13.28515625" style="6" bestFit="1" customWidth="1"/>
    <col min="11" max="16384" width="11.42578125" style="6"/>
  </cols>
  <sheetData>
    <row r="1" spans="1:10" s="1" customFormat="1" ht="17.25" thickBot="1" x14ac:dyDescent="0.35">
      <c r="A1" s="1" t="s">
        <v>126</v>
      </c>
    </row>
    <row r="2" spans="1:10" s="38" customFormat="1" ht="15.75" thickBot="1" x14ac:dyDescent="0.3">
      <c r="A2" s="34" t="s">
        <v>88</v>
      </c>
      <c r="B2" s="34" t="s">
        <v>89</v>
      </c>
      <c r="C2" s="35" t="s">
        <v>90</v>
      </c>
      <c r="D2" s="35" t="s">
        <v>91</v>
      </c>
      <c r="E2" s="35" t="s">
        <v>92</v>
      </c>
      <c r="F2" s="35" t="s">
        <v>93</v>
      </c>
      <c r="G2" s="35" t="s">
        <v>94</v>
      </c>
      <c r="H2" s="35" t="s">
        <v>95</v>
      </c>
      <c r="I2" s="36" t="s">
        <v>96</v>
      </c>
      <c r="J2" s="37" t="s">
        <v>97</v>
      </c>
    </row>
    <row r="3" spans="1:10" s="14" customFormat="1" ht="12.75" x14ac:dyDescent="0.2">
      <c r="A3" s="14" t="s">
        <v>98</v>
      </c>
      <c r="B3" s="3">
        <v>2494598923</v>
      </c>
      <c r="C3" s="3">
        <v>2420468126</v>
      </c>
      <c r="D3" s="3">
        <v>2327689873</v>
      </c>
      <c r="E3" s="3">
        <v>2307685443</v>
      </c>
      <c r="F3" s="3">
        <v>2367752286</v>
      </c>
      <c r="G3" s="3">
        <v>2520336238</v>
      </c>
      <c r="H3" s="3">
        <v>2323635340</v>
      </c>
      <c r="I3" s="3">
        <v>2546673531</v>
      </c>
      <c r="J3" s="3">
        <f>SUM(B3:I3)</f>
        <v>19308839760</v>
      </c>
    </row>
    <row r="4" spans="1:10" s="17" customFormat="1" ht="12.75" x14ac:dyDescent="0.2">
      <c r="A4" s="14" t="s">
        <v>99</v>
      </c>
      <c r="B4" s="3">
        <v>1986762550</v>
      </c>
      <c r="C4" s="3">
        <v>1898127587</v>
      </c>
      <c r="D4" s="3">
        <v>2156602344</v>
      </c>
      <c r="E4" s="3">
        <v>2449869953</v>
      </c>
      <c r="F4" s="3">
        <v>2292774890</v>
      </c>
      <c r="G4" s="3">
        <v>2181048594</v>
      </c>
      <c r="H4" s="3">
        <v>2577618023</v>
      </c>
      <c r="I4" s="3">
        <v>2865626692</v>
      </c>
      <c r="J4" s="3">
        <f>SUM(B4:I4)</f>
        <v>18408430633</v>
      </c>
    </row>
    <row r="5" spans="1:10" ht="36.75" customHeight="1" x14ac:dyDescent="0.3">
      <c r="A5" s="39" t="s">
        <v>124</v>
      </c>
      <c r="B5" s="40">
        <f>+(B3-B4)/B4</f>
        <v>0.25560999878923629</v>
      </c>
      <c r="C5" s="40">
        <f t="shared" ref="C5:I5" si="0">+(C3-C4)/C4</f>
        <v>0.27518726484849304</v>
      </c>
      <c r="D5" s="40">
        <f t="shared" si="0"/>
        <v>7.9331977671262335E-2</v>
      </c>
      <c r="E5" s="40">
        <f t="shared" si="0"/>
        <v>-5.8037574535696183E-2</v>
      </c>
      <c r="F5" s="40">
        <f t="shared" si="0"/>
        <v>3.2701595052796482E-2</v>
      </c>
      <c r="G5" s="40">
        <f t="shared" si="0"/>
        <v>0.15556170776449926</v>
      </c>
      <c r="H5" s="40">
        <f t="shared" si="0"/>
        <v>-9.8533871478908422E-2</v>
      </c>
      <c r="I5" s="40">
        <f t="shared" si="0"/>
        <v>-0.11130310933047381</v>
      </c>
      <c r="J5" s="40">
        <f>+(J3-J4)/J4</f>
        <v>4.8912867422053641E-2</v>
      </c>
    </row>
    <row r="6" spans="1:10" ht="34.5" customHeight="1" x14ac:dyDescent="0.3">
      <c r="A6" s="41" t="s">
        <v>125</v>
      </c>
      <c r="B6" s="42">
        <v>0.16147878366340199</v>
      </c>
      <c r="C6" s="42">
        <v>0.17926070616031764</v>
      </c>
      <c r="D6" s="42">
        <v>-2.47825092923112E-3</v>
      </c>
      <c r="E6" s="42">
        <v>-0.12950187102400856</v>
      </c>
      <c r="F6" s="42">
        <v>-4.549447989811161E-2</v>
      </c>
      <c r="G6" s="42">
        <v>7.9468756943707045E-2</v>
      </c>
      <c r="H6" s="42">
        <v>-0.1584955338248735</v>
      </c>
      <c r="I6" s="42">
        <v>-0.17041221400132045</v>
      </c>
      <c r="J6" s="42">
        <v>-2.6585089014415576E-2</v>
      </c>
    </row>
    <row r="21" spans="1:10" s="13" customFormat="1" hidden="1" x14ac:dyDescent="0.3">
      <c r="A21" s="13" t="s">
        <v>100</v>
      </c>
    </row>
    <row r="22" spans="1:10" s="13" customFormat="1" hidden="1" x14ac:dyDescent="0.3">
      <c r="A22" s="13" t="s">
        <v>101</v>
      </c>
    </row>
    <row r="24" spans="1:10" s="1" customFormat="1" ht="17.25" thickBot="1" x14ac:dyDescent="0.35">
      <c r="A24" s="1" t="s">
        <v>127</v>
      </c>
    </row>
    <row r="25" spans="1:10" s="38" customFormat="1" ht="15.75" thickBot="1" x14ac:dyDescent="0.3">
      <c r="A25" s="34" t="s">
        <v>88</v>
      </c>
      <c r="B25" s="34" t="s">
        <v>89</v>
      </c>
      <c r="C25" s="35" t="s">
        <v>90</v>
      </c>
      <c r="D25" s="35" t="s">
        <v>91</v>
      </c>
      <c r="E25" s="35" t="s">
        <v>92</v>
      </c>
      <c r="F25" s="35" t="s">
        <v>93</v>
      </c>
      <c r="G25" s="35" t="s">
        <v>94</v>
      </c>
      <c r="H25" s="35" t="s">
        <v>95</v>
      </c>
      <c r="I25" s="36" t="s">
        <v>96</v>
      </c>
      <c r="J25" s="37" t="s">
        <v>97</v>
      </c>
    </row>
    <row r="26" spans="1:10" s="14" customFormat="1" ht="12.75" x14ac:dyDescent="0.2">
      <c r="A26" s="14" t="s">
        <v>98</v>
      </c>
      <c r="B26" s="3">
        <v>2452292752</v>
      </c>
      <c r="C26" s="3">
        <v>2412825144</v>
      </c>
      <c r="D26" s="3">
        <v>2361234803</v>
      </c>
      <c r="E26" s="3">
        <v>2297774679</v>
      </c>
      <c r="F26" s="3">
        <v>2330373849</v>
      </c>
      <c r="G26" s="3">
        <v>2392193040</v>
      </c>
      <c r="H26" s="3">
        <v>2280625724</v>
      </c>
      <c r="I26" s="3">
        <v>2349776427</v>
      </c>
      <c r="J26" s="3">
        <f>SUM(B26:I26)</f>
        <v>18877096418</v>
      </c>
    </row>
    <row r="27" spans="1:10" s="17" customFormat="1" ht="12.75" x14ac:dyDescent="0.2">
      <c r="A27" s="14" t="s">
        <v>99</v>
      </c>
      <c r="B27" s="3">
        <v>1986762550</v>
      </c>
      <c r="C27" s="3">
        <v>1843283026</v>
      </c>
      <c r="D27" s="3">
        <v>2150451144</v>
      </c>
      <c r="E27" s="3">
        <v>2268754835</v>
      </c>
      <c r="F27" s="3">
        <v>2248579172</v>
      </c>
      <c r="G27" s="3">
        <v>2135246965</v>
      </c>
      <c r="H27" s="3">
        <v>2545932629</v>
      </c>
      <c r="I27" s="3">
        <v>2425125718</v>
      </c>
      <c r="J27" s="3">
        <f>SUM(B27:I27)</f>
        <v>17604136039</v>
      </c>
    </row>
    <row r="28" spans="1:10" ht="36.75" customHeight="1" x14ac:dyDescent="0.3">
      <c r="A28" s="39" t="s">
        <v>124</v>
      </c>
      <c r="B28" s="40">
        <f>+(B26-B27)/B27</f>
        <v>0.23431597399497991</v>
      </c>
      <c r="C28" s="40">
        <f t="shared" ref="C28:J28" si="1">+(C26-C27)/C27</f>
        <v>0.30898245682646458</v>
      </c>
      <c r="D28" s="40">
        <f t="shared" si="1"/>
        <v>9.8018343540661246E-2</v>
      </c>
      <c r="E28" s="40">
        <f t="shared" si="1"/>
        <v>1.2791088553206324E-2</v>
      </c>
      <c r="F28" s="40">
        <f t="shared" si="1"/>
        <v>3.6376160563315933E-2</v>
      </c>
      <c r="G28" s="40">
        <f t="shared" si="1"/>
        <v>0.12033552989969945</v>
      </c>
      <c r="H28" s="40">
        <f t="shared" si="1"/>
        <v>-0.10420814045822106</v>
      </c>
      <c r="I28" s="40">
        <f t="shared" si="1"/>
        <v>-3.1070261818072063E-2</v>
      </c>
      <c r="J28" s="40">
        <f t="shared" si="1"/>
        <v>7.2310301180353198E-2</v>
      </c>
    </row>
    <row r="29" spans="1:10" ht="34.5" customHeight="1" x14ac:dyDescent="0.3">
      <c r="A29" s="41" t="s">
        <v>125</v>
      </c>
      <c r="B29" s="42">
        <v>0.15161680373731637</v>
      </c>
      <c r="C29" s="42">
        <v>0.22128063221909158</v>
      </c>
      <c r="D29" s="42">
        <v>2.4451114523436894E-2</v>
      </c>
      <c r="E29" s="42">
        <v>-5.5065914379858513E-2</v>
      </c>
      <c r="F29" s="42">
        <v>-3.3061042194426189E-2</v>
      </c>
      <c r="G29" s="42">
        <v>4.5273049396419664E-2</v>
      </c>
      <c r="H29" s="42">
        <v>-0.1642261950475202</v>
      </c>
      <c r="I29" s="42">
        <v>-9.5988554276261323E-2</v>
      </c>
      <c r="J29" s="42">
        <v>4.6551100126950576E-4</v>
      </c>
    </row>
    <row r="31" spans="1:10" x14ac:dyDescent="0.3">
      <c r="B31" s="7"/>
      <c r="C31" s="7"/>
      <c r="D31" s="7"/>
      <c r="E31" s="7"/>
      <c r="F31" s="7"/>
      <c r="G31" s="7"/>
      <c r="H31" s="7"/>
      <c r="I31" s="7"/>
      <c r="J31" s="7"/>
    </row>
    <row r="32" spans="1:10" x14ac:dyDescent="0.3">
      <c r="B32" s="52"/>
      <c r="C32" s="52"/>
      <c r="D32" s="52"/>
      <c r="E32" s="52"/>
      <c r="F32" s="52"/>
      <c r="G32" s="52"/>
      <c r="H32" s="52"/>
      <c r="I32" s="52"/>
      <c r="J32" s="52"/>
    </row>
    <row r="45" spans="1:10" s="1" customFormat="1" ht="17.25" thickBot="1" x14ac:dyDescent="0.35">
      <c r="A45" s="1" t="s">
        <v>128</v>
      </c>
    </row>
    <row r="46" spans="1:10" s="38" customFormat="1" ht="15.75" thickBot="1" x14ac:dyDescent="0.3">
      <c r="A46" s="34" t="s">
        <v>88</v>
      </c>
      <c r="B46" s="34" t="s">
        <v>89</v>
      </c>
      <c r="C46" s="35" t="s">
        <v>90</v>
      </c>
      <c r="D46" s="35" t="s">
        <v>91</v>
      </c>
      <c r="E46" s="35" t="s">
        <v>92</v>
      </c>
      <c r="F46" s="35" t="s">
        <v>93</v>
      </c>
      <c r="G46" s="35" t="s">
        <v>94</v>
      </c>
      <c r="H46" s="35" t="s">
        <v>95</v>
      </c>
      <c r="I46" s="36" t="s">
        <v>96</v>
      </c>
      <c r="J46" s="37" t="s">
        <v>97</v>
      </c>
    </row>
    <row r="47" spans="1:10" s="14" customFormat="1" ht="12.75" x14ac:dyDescent="0.2">
      <c r="A47" s="14" t="s">
        <v>98</v>
      </c>
      <c r="B47" s="3">
        <v>2327770798</v>
      </c>
      <c r="C47" s="3">
        <v>2239351838</v>
      </c>
      <c r="D47" s="3">
        <v>2131959817</v>
      </c>
      <c r="E47" s="3">
        <v>2108267320</v>
      </c>
      <c r="F47" s="3">
        <v>2135277332</v>
      </c>
      <c r="G47" s="3">
        <v>2204337548</v>
      </c>
      <c r="H47" s="3">
        <v>2095735750</v>
      </c>
      <c r="I47" s="3">
        <v>2168028450</v>
      </c>
      <c r="J47" s="3">
        <f>SUM(B47:I47)</f>
        <v>17410728853</v>
      </c>
    </row>
    <row r="48" spans="1:10" s="17" customFormat="1" ht="12.75" x14ac:dyDescent="0.2">
      <c r="A48" s="14" t="s">
        <v>99</v>
      </c>
      <c r="B48" s="3">
        <v>1773360933</v>
      </c>
      <c r="C48" s="3">
        <v>1649494863</v>
      </c>
      <c r="D48" s="3">
        <v>1954158317</v>
      </c>
      <c r="E48" s="3">
        <v>2070268996</v>
      </c>
      <c r="F48" s="3">
        <v>2069418314</v>
      </c>
      <c r="G48" s="3">
        <v>1931761094</v>
      </c>
      <c r="H48" s="3">
        <v>2339793808</v>
      </c>
      <c r="I48" s="3">
        <v>2232765098</v>
      </c>
      <c r="J48" s="3">
        <f>SUM(B48:I48)</f>
        <v>16021021423</v>
      </c>
    </row>
    <row r="49" spans="1:10" ht="36.75" customHeight="1" x14ac:dyDescent="0.3">
      <c r="A49" s="39" t="s">
        <v>124</v>
      </c>
      <c r="B49" s="40">
        <f>+(B47-B48)/B48</f>
        <v>0.31263227619551942</v>
      </c>
      <c r="C49" s="40">
        <f t="shared" ref="C49:J49" si="2">+(C47-C48)/C48</f>
        <v>0.35759855227872872</v>
      </c>
      <c r="D49" s="40">
        <f t="shared" si="2"/>
        <v>9.0986230978950922E-2</v>
      </c>
      <c r="E49" s="40">
        <f t="shared" si="2"/>
        <v>1.8354293124911387E-2</v>
      </c>
      <c r="F49" s="40">
        <f t="shared" si="2"/>
        <v>3.1824893765775381E-2</v>
      </c>
      <c r="G49" s="40">
        <f t="shared" si="2"/>
        <v>0.14110256948781888</v>
      </c>
      <c r="H49" s="40">
        <f t="shared" si="2"/>
        <v>-0.10430750656982678</v>
      </c>
      <c r="I49" s="40">
        <f t="shared" si="2"/>
        <v>-2.8993935841252566E-2</v>
      </c>
      <c r="J49" s="40">
        <f t="shared" si="2"/>
        <v>8.6742748374639633E-2</v>
      </c>
    </row>
    <row r="50" spans="1:10" ht="34.5" customHeight="1" x14ac:dyDescent="0.3">
      <c r="A50" s="41" t="s">
        <v>125</v>
      </c>
      <c r="B50" s="42">
        <v>0.22468591369041957</v>
      </c>
      <c r="C50" s="42">
        <v>0.26663944927605399</v>
      </c>
      <c r="D50" s="42">
        <v>1.7890153503361171E-2</v>
      </c>
      <c r="E50" s="42">
        <v>-4.9875444514457704E-2</v>
      </c>
      <c r="F50" s="42">
        <v>-3.7307374116531553E-2</v>
      </c>
      <c r="G50" s="42">
        <v>6.4648697332134963E-2</v>
      </c>
      <c r="H50" s="42">
        <v>-0.16431890362964838</v>
      </c>
      <c r="I50" s="42">
        <v>-9.4051342139888694E-2</v>
      </c>
      <c r="J50" s="42">
        <v>1.3930984233538717E-2</v>
      </c>
    </row>
    <row r="52" spans="1:10" x14ac:dyDescent="0.3">
      <c r="B52" s="7"/>
      <c r="C52" s="7"/>
      <c r="D52" s="7"/>
      <c r="E52" s="7"/>
      <c r="F52" s="7"/>
      <c r="G52" s="7"/>
      <c r="H52" s="7"/>
      <c r="I52" s="7"/>
      <c r="J52" s="7"/>
    </row>
    <row r="65" spans="1:10" ht="17.25" thickBot="1" x14ac:dyDescent="0.35"/>
    <row r="66" spans="1:10" s="38" customFormat="1" ht="15.75" thickBot="1" x14ac:dyDescent="0.3">
      <c r="A66" s="34" t="s">
        <v>129</v>
      </c>
      <c r="B66" s="34" t="s">
        <v>89</v>
      </c>
      <c r="C66" s="35" t="s">
        <v>90</v>
      </c>
      <c r="D66" s="35" t="s">
        <v>91</v>
      </c>
      <c r="E66" s="35" t="s">
        <v>92</v>
      </c>
      <c r="F66" s="35" t="s">
        <v>93</v>
      </c>
      <c r="G66" s="35" t="s">
        <v>94</v>
      </c>
      <c r="H66" s="35" t="s">
        <v>95</v>
      </c>
      <c r="I66" s="36" t="s">
        <v>96</v>
      </c>
      <c r="J66" s="37" t="s">
        <v>97</v>
      </c>
    </row>
    <row r="67" spans="1:10" x14ac:dyDescent="0.3">
      <c r="A67" s="6" t="s">
        <v>8</v>
      </c>
      <c r="B67" s="50">
        <f>+B5</f>
        <v>0.25560999878923629</v>
      </c>
      <c r="C67" s="50">
        <f t="shared" ref="C67:J67" si="3">+C5</f>
        <v>0.27518726484849304</v>
      </c>
      <c r="D67" s="50">
        <f t="shared" si="3"/>
        <v>7.9331977671262335E-2</v>
      </c>
      <c r="E67" s="50">
        <f t="shared" si="3"/>
        <v>-5.8037574535696183E-2</v>
      </c>
      <c r="F67" s="50">
        <f t="shared" si="3"/>
        <v>3.2701595052796482E-2</v>
      </c>
      <c r="G67" s="50">
        <f t="shared" si="3"/>
        <v>0.15556170776449926</v>
      </c>
      <c r="H67" s="50">
        <f t="shared" si="3"/>
        <v>-9.8533871478908422E-2</v>
      </c>
      <c r="I67" s="50">
        <f t="shared" si="3"/>
        <v>-0.11130310933047381</v>
      </c>
      <c r="J67" s="50">
        <f t="shared" si="3"/>
        <v>4.8912867422053641E-2</v>
      </c>
    </row>
    <row r="68" spans="1:10" x14ac:dyDescent="0.3">
      <c r="A68" s="6" t="s">
        <v>130</v>
      </c>
      <c r="B68" s="50">
        <f>+B28</f>
        <v>0.23431597399497991</v>
      </c>
      <c r="C68" s="50">
        <f t="shared" ref="C68:J68" si="4">+C28</f>
        <v>0.30898245682646458</v>
      </c>
      <c r="D68" s="50">
        <f t="shared" si="4"/>
        <v>9.8018343540661246E-2</v>
      </c>
      <c r="E68" s="50">
        <f t="shared" si="4"/>
        <v>1.2791088553206324E-2</v>
      </c>
      <c r="F68" s="50">
        <f t="shared" si="4"/>
        <v>3.6376160563315933E-2</v>
      </c>
      <c r="G68" s="50">
        <f t="shared" si="4"/>
        <v>0.12033552989969945</v>
      </c>
      <c r="H68" s="50">
        <f t="shared" si="4"/>
        <v>-0.10420814045822106</v>
      </c>
      <c r="I68" s="50">
        <f t="shared" si="4"/>
        <v>-3.1070261818072063E-2</v>
      </c>
      <c r="J68" s="50">
        <f t="shared" si="4"/>
        <v>7.2310301180353198E-2</v>
      </c>
    </row>
    <row r="69" spans="1:10" x14ac:dyDescent="0.3">
      <c r="A69" s="6" t="s">
        <v>131</v>
      </c>
      <c r="B69" s="50">
        <f>+B49</f>
        <v>0.31263227619551942</v>
      </c>
      <c r="C69" s="50">
        <f t="shared" ref="C69:J69" si="5">+C49</f>
        <v>0.35759855227872872</v>
      </c>
      <c r="D69" s="50">
        <f t="shared" si="5"/>
        <v>9.0986230978950922E-2</v>
      </c>
      <c r="E69" s="50">
        <f t="shared" si="5"/>
        <v>1.8354293124911387E-2</v>
      </c>
      <c r="F69" s="50">
        <f t="shared" si="5"/>
        <v>3.1824893765775381E-2</v>
      </c>
      <c r="G69" s="50">
        <f t="shared" si="5"/>
        <v>0.14110256948781888</v>
      </c>
      <c r="H69" s="50">
        <f t="shared" si="5"/>
        <v>-0.10430750656982678</v>
      </c>
      <c r="I69" s="50">
        <f t="shared" si="5"/>
        <v>-2.8993935841252566E-2</v>
      </c>
      <c r="J69" s="50">
        <f t="shared" si="5"/>
        <v>8.6742748374639633E-2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Produccion</vt:lpstr>
      <vt:lpstr>Comparativos</vt:lpstr>
      <vt:lpstr>Sin</vt:lpstr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estadisticas</dc:creator>
  <cp:lastModifiedBy>ESTADISTICA</cp:lastModifiedBy>
  <cp:lastPrinted>2018-11-15T23:22:35Z</cp:lastPrinted>
  <dcterms:created xsi:type="dcterms:W3CDTF">2016-08-04T15:39:07Z</dcterms:created>
  <dcterms:modified xsi:type="dcterms:W3CDTF">2019-09-23T14:04:18Z</dcterms:modified>
</cp:coreProperties>
</file>